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105" windowWidth="15180" windowHeight="8835" tabRatio="828" firstSheet="7" activeTab="7"/>
  </bookViews>
  <sheets>
    <sheet name="мат.затраты поликл." sheetId="2" state="hidden" r:id="rId1"/>
    <sheet name="ФОТ поликл." sheetId="1" state="hidden" r:id="rId2"/>
    <sheet name="КАЛЬКУЛЯЦИЯ" sheetId="41" state="hidden" r:id="rId3"/>
    <sheet name="Расчет стационара" sheetId="38" state="hidden" r:id="rId4"/>
    <sheet name="прайс" sheetId="44" state="hidden" r:id="rId5"/>
    <sheet name="стационар" sheetId="45" state="hidden" r:id="rId6"/>
    <sheet name="перечень" sheetId="46" state="hidden" r:id="rId7"/>
    <sheet name="прайс новыми кодами" sheetId="47" r:id="rId8"/>
  </sheets>
  <calcPr calcId="124519"/>
</workbook>
</file>

<file path=xl/calcChain.xml><?xml version="1.0" encoding="utf-8"?>
<calcChain xmlns="http://schemas.openxmlformats.org/spreadsheetml/2006/main">
  <c r="F12" i="47"/>
  <c r="F338"/>
  <c r="F492"/>
  <c r="F452"/>
  <c r="F491"/>
  <c r="F451"/>
  <c r="F490"/>
  <c r="F471"/>
  <c r="F488"/>
  <c r="F469"/>
  <c r="F487"/>
  <c r="F468"/>
  <c r="F486"/>
  <c r="F467"/>
  <c r="F485"/>
  <c r="F466"/>
  <c r="F484"/>
  <c r="F465"/>
  <c r="F483"/>
  <c r="F464"/>
  <c r="F482"/>
  <c r="F463"/>
  <c r="F481"/>
  <c r="F462"/>
  <c r="F480"/>
  <c r="F439"/>
  <c r="F479"/>
  <c r="F461"/>
  <c r="F478"/>
  <c r="F460"/>
  <c r="F477"/>
  <c r="F459"/>
  <c r="F476"/>
  <c r="F458"/>
  <c r="F475"/>
  <c r="F457"/>
  <c r="F474"/>
  <c r="F456"/>
  <c r="F473"/>
  <c r="F455"/>
  <c r="F450"/>
  <c r="F447"/>
  <c r="F446"/>
  <c r="F445"/>
  <c r="F444"/>
  <c r="F443"/>
  <c r="F442"/>
  <c r="F441"/>
  <c r="F440"/>
  <c r="F438"/>
  <c r="F437"/>
  <c r="F436"/>
  <c r="F435"/>
  <c r="F434"/>
  <c r="F433"/>
  <c r="F432"/>
  <c r="F410"/>
  <c r="F409"/>
  <c r="F430"/>
  <c r="F449"/>
  <c r="F429"/>
  <c r="F427"/>
  <c r="F426"/>
  <c r="F425"/>
  <c r="F424"/>
  <c r="F423"/>
  <c r="F422"/>
  <c r="F421"/>
  <c r="F420"/>
  <c r="F396"/>
  <c r="F419"/>
  <c r="F418"/>
  <c r="F417"/>
  <c r="F416"/>
  <c r="F415"/>
  <c r="F414"/>
  <c r="F413"/>
  <c r="F408"/>
  <c r="F406"/>
  <c r="F404"/>
  <c r="F403"/>
  <c r="F402"/>
  <c r="F401"/>
  <c r="F400"/>
  <c r="F399"/>
  <c r="F398"/>
  <c r="F397"/>
  <c r="F395"/>
  <c r="F394"/>
  <c r="F393"/>
  <c r="F392"/>
  <c r="F391"/>
  <c r="F390"/>
  <c r="F389"/>
  <c r="F407"/>
  <c r="F387"/>
  <c r="F386"/>
  <c r="F384"/>
  <c r="F383"/>
  <c r="F382"/>
  <c r="F381"/>
  <c r="F380"/>
  <c r="F379"/>
  <c r="F378"/>
  <c r="F377"/>
  <c r="C187" i="41"/>
  <c r="F376" i="47"/>
  <c r="F375"/>
  <c r="F374"/>
  <c r="F373"/>
  <c r="F372"/>
  <c r="F371"/>
  <c r="F370"/>
  <c r="F367"/>
  <c r="F366"/>
  <c r="F365"/>
  <c r="F357"/>
  <c r="F356"/>
  <c r="F355"/>
  <c r="F354"/>
  <c r="F353"/>
  <c r="F351"/>
  <c r="F364" s="1"/>
  <c r="F350"/>
  <c r="F363" s="1"/>
  <c r="F349"/>
  <c r="F362" s="1"/>
  <c r="F348"/>
  <c r="F361" s="1"/>
  <c r="F347"/>
  <c r="F360" s="1"/>
  <c r="F346"/>
  <c r="F359" s="1"/>
  <c r="F345"/>
  <c r="F358" s="1"/>
  <c r="F344"/>
  <c r="F343"/>
  <c r="F342"/>
  <c r="F341"/>
  <c r="F307"/>
  <c r="F282" l="1"/>
  <c r="F314" s="1"/>
  <c r="F281"/>
  <c r="F313" s="1"/>
  <c r="F280"/>
  <c r="F312" s="1"/>
  <c r="F279"/>
  <c r="F311" s="1"/>
  <c r="F278"/>
  <c r="F310" s="1"/>
  <c r="F276"/>
  <c r="F308" s="1"/>
  <c r="F274"/>
  <c r="F306" s="1"/>
  <c r="F273"/>
  <c r="F305" s="1"/>
  <c r="F272"/>
  <c r="F304" s="1"/>
  <c r="F214" l="1"/>
  <c r="F215"/>
  <c r="F216"/>
  <c r="F217"/>
  <c r="F218"/>
  <c r="F219"/>
  <c r="F220"/>
  <c r="F221"/>
  <c r="F222"/>
  <c r="F223"/>
  <c r="F224"/>
  <c r="F21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193"/>
  <c r="F268"/>
  <c r="F266"/>
  <c r="F265"/>
  <c r="F264"/>
  <c r="F260"/>
  <c r="F259"/>
  <c r="F258"/>
  <c r="F257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3"/>
  <c r="F231"/>
  <c r="F230"/>
  <c r="F229"/>
  <c r="F228"/>
  <c r="F227"/>
  <c r="F191"/>
  <c r="F190"/>
  <c r="F511"/>
  <c r="F505"/>
  <c r="F498"/>
  <c r="F493"/>
  <c r="F277"/>
  <c r="F309" s="1"/>
  <c r="F275"/>
  <c r="F188"/>
  <c r="F187"/>
  <c r="F186"/>
  <c r="F185"/>
  <c r="F291" s="1"/>
  <c r="F327" s="1"/>
  <c r="F184"/>
  <c r="F183"/>
  <c r="F182"/>
  <c r="F181"/>
  <c r="F302" s="1"/>
  <c r="F180"/>
  <c r="F301" s="1"/>
  <c r="F337" s="1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59"/>
  <c r="F158"/>
  <c r="F157"/>
  <c r="F156"/>
  <c r="F154"/>
  <c r="F153"/>
  <c r="F152"/>
  <c r="F151"/>
  <c r="F150"/>
  <c r="F149"/>
  <c r="F148"/>
  <c r="F147"/>
  <c r="F146"/>
  <c r="F145"/>
  <c r="F144"/>
  <c r="F143"/>
  <c r="F142"/>
  <c r="F141"/>
  <c r="F140"/>
  <c r="F323" s="1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3"/>
  <c r="F112"/>
  <c r="F111"/>
  <c r="F322" s="1"/>
  <c r="F110"/>
  <c r="F288" s="1"/>
  <c r="F324" s="1"/>
  <c r="F109"/>
  <c r="F108"/>
  <c r="F107"/>
  <c r="F106"/>
  <c r="F105"/>
  <c r="F104"/>
  <c r="F103"/>
  <c r="F102"/>
  <c r="F101"/>
  <c r="F100"/>
  <c r="F99"/>
  <c r="F98"/>
  <c r="F97"/>
  <c r="F96"/>
  <c r="F289" s="1"/>
  <c r="F325" s="1"/>
  <c r="F94"/>
  <c r="F93"/>
  <c r="F92"/>
  <c r="F91"/>
  <c r="F90"/>
  <c r="F83"/>
  <c r="F82"/>
  <c r="F81"/>
  <c r="F80"/>
  <c r="F77"/>
  <c r="F76"/>
  <c r="F75"/>
  <c r="F74"/>
  <c r="F73"/>
  <c r="F72"/>
  <c r="F71"/>
  <c r="F70"/>
  <c r="F69"/>
  <c r="F68"/>
  <c r="F287" s="1"/>
  <c r="F319" s="1"/>
  <c r="F67"/>
  <c r="F66"/>
  <c r="F65"/>
  <c r="F64"/>
  <c r="F63"/>
  <c r="F62"/>
  <c r="F61"/>
  <c r="F60"/>
  <c r="F59"/>
  <c r="F58"/>
  <c r="F57"/>
  <c r="F56"/>
  <c r="F55"/>
  <c r="F300" s="1"/>
  <c r="F336" s="1"/>
  <c r="F54"/>
  <c r="F53"/>
  <c r="F52"/>
  <c r="F51"/>
  <c r="F50"/>
  <c r="F49"/>
  <c r="F48"/>
  <c r="F299" s="1"/>
  <c r="F335" s="1"/>
  <c r="F47"/>
  <c r="F298" s="1"/>
  <c r="F334" s="1"/>
  <c r="F46"/>
  <c r="F45"/>
  <c r="F44"/>
  <c r="F43"/>
  <c r="F42"/>
  <c r="F41"/>
  <c r="F40"/>
  <c r="F39"/>
  <c r="F38"/>
  <c r="F286" s="1"/>
  <c r="F318" s="1"/>
  <c r="F37"/>
  <c r="F284" s="1"/>
  <c r="F316" s="1"/>
  <c r="F36"/>
  <c r="F35"/>
  <c r="F34"/>
  <c r="F33"/>
  <c r="F283" s="1"/>
  <c r="F315" s="1"/>
  <c r="F32"/>
  <c r="F31"/>
  <c r="F30"/>
  <c r="F320" s="1"/>
  <c r="F28"/>
  <c r="F297" s="1"/>
  <c r="F333" s="1"/>
  <c r="F27"/>
  <c r="F296" s="1"/>
  <c r="F332" s="1"/>
  <c r="F26"/>
  <c r="F295" s="1"/>
  <c r="F331" s="1"/>
  <c r="F25"/>
  <c r="F294" s="1"/>
  <c r="F330" s="1"/>
  <c r="F24"/>
  <c r="F321" s="1"/>
  <c r="F23"/>
  <c r="F22"/>
  <c r="F20"/>
  <c r="F19"/>
  <c r="F18"/>
  <c r="F293" s="1"/>
  <c r="F329" s="1"/>
  <c r="F17"/>
  <c r="F16"/>
  <c r="F15"/>
  <c r="F292" s="1"/>
  <c r="F328" s="1"/>
  <c r="F14"/>
  <c r="F13"/>
  <c r="F290" s="1"/>
  <c r="F326" s="1"/>
  <c r="F285"/>
  <c r="F317" s="1"/>
  <c r="E521" i="46"/>
  <c r="E518"/>
  <c r="E517"/>
  <c r="E516"/>
  <c r="E511"/>
  <c r="E510"/>
  <c r="E509"/>
  <c r="E508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4"/>
  <c r="E482"/>
  <c r="E481"/>
  <c r="E480"/>
  <c r="E479"/>
  <c r="E478"/>
  <c r="E475"/>
  <c r="E474"/>
  <c r="E473"/>
  <c r="E472"/>
  <c r="E471"/>
  <c r="E470"/>
  <c r="E468"/>
  <c r="E467"/>
  <c r="E466"/>
  <c r="E465"/>
  <c r="E464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2"/>
  <c r="E441"/>
  <c r="E439"/>
  <c r="E434"/>
  <c r="E427"/>
  <c r="E422"/>
  <c r="E198"/>
  <c r="E197"/>
  <c r="E196"/>
  <c r="E195"/>
  <c r="E194"/>
  <c r="E193"/>
  <c r="E192"/>
  <c r="E191"/>
  <c r="E190"/>
  <c r="E189"/>
  <c r="E188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6"/>
  <c r="E165"/>
  <c r="E164"/>
  <c r="E163"/>
  <c r="E162"/>
  <c r="E161"/>
  <c r="E160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6"/>
  <c r="E95"/>
  <c r="E94"/>
  <c r="E93"/>
  <c r="E92"/>
  <c r="E85"/>
  <c r="E84"/>
  <c r="E83"/>
  <c r="E82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29"/>
  <c r="E28"/>
  <c r="E27"/>
  <c r="E26"/>
  <c r="E25"/>
  <c r="E24"/>
  <c r="E23"/>
  <c r="E21"/>
  <c r="E20"/>
  <c r="E19"/>
  <c r="E18"/>
  <c r="E17"/>
  <c r="E16"/>
  <c r="E15"/>
  <c r="E14"/>
  <c r="E13"/>
  <c r="E314" i="44"/>
  <c r="E108"/>
  <c r="E107"/>
  <c r="C274" i="41"/>
  <c r="F274"/>
  <c r="F273"/>
  <c r="C273"/>
  <c r="F272"/>
  <c r="C272"/>
  <c r="C271"/>
  <c r="D271" s="1"/>
  <c r="F271"/>
  <c r="E93" i="44"/>
  <c r="E92"/>
  <c r="M1483" i="2"/>
  <c r="M1498"/>
  <c r="C104" i="41"/>
  <c r="D104" s="1"/>
  <c r="C103"/>
  <c r="C89"/>
  <c r="C88"/>
  <c r="E91" i="44"/>
  <c r="E90"/>
  <c r="E89"/>
  <c r="C74" i="41"/>
  <c r="C73"/>
  <c r="D73" s="1"/>
  <c r="E73" i="44"/>
  <c r="E72"/>
  <c r="E30"/>
  <c r="E29"/>
  <c r="G144" i="2"/>
  <c r="G145"/>
  <c r="E18" i="44"/>
  <c r="F67" i="2"/>
  <c r="G66"/>
  <c r="G65"/>
  <c r="G64"/>
  <c r="G63"/>
  <c r="E17" i="44"/>
  <c r="G60" i="2"/>
  <c r="G59"/>
  <c r="G58"/>
  <c r="G57"/>
  <c r="E16" i="44"/>
  <c r="G55" i="2"/>
  <c r="G54"/>
  <c r="G53"/>
  <c r="G52"/>
  <c r="D273" i="41" l="1"/>
  <c r="E273"/>
  <c r="D272"/>
  <c r="E271"/>
  <c r="D74"/>
  <c r="E74" s="1"/>
  <c r="E104"/>
  <c r="F724" i="1"/>
  <c r="E724"/>
  <c r="D724"/>
  <c r="G723"/>
  <c r="H723" s="1"/>
  <c r="G722"/>
  <c r="H722" s="1"/>
  <c r="H724" s="1"/>
  <c r="C280" i="41" s="1"/>
  <c r="F2414" i="2"/>
  <c r="G2414" s="1"/>
  <c r="F2413"/>
  <c r="G2413" s="1"/>
  <c r="F2412"/>
  <c r="G2412" s="1"/>
  <c r="F2411"/>
  <c r="G2411" s="1"/>
  <c r="G2410"/>
  <c r="F2409"/>
  <c r="G2409" s="1"/>
  <c r="G2408"/>
  <c r="F2407"/>
  <c r="G2407" s="1"/>
  <c r="F2406"/>
  <c r="G2406" s="1"/>
  <c r="F2405"/>
  <c r="G2405" s="1"/>
  <c r="F2404"/>
  <c r="G2404" s="1"/>
  <c r="F2403"/>
  <c r="G2403" s="1"/>
  <c r="F2402"/>
  <c r="G2402" s="1"/>
  <c r="F2401"/>
  <c r="G2401" s="1"/>
  <c r="G2400"/>
  <c r="F2399"/>
  <c r="G2399" s="1"/>
  <c r="F2398"/>
  <c r="G2398" s="1"/>
  <c r="F2397"/>
  <c r="G2397" s="1"/>
  <c r="G273" i="41" l="1"/>
  <c r="H273" s="1"/>
  <c r="I273" s="1"/>
  <c r="J273" s="1"/>
  <c r="E272"/>
  <c r="G272" s="1"/>
  <c r="G271"/>
  <c r="H271" s="1"/>
  <c r="I271" s="1"/>
  <c r="J271" s="1"/>
  <c r="G724" i="1"/>
  <c r="D280" i="41"/>
  <c r="G2415" i="2"/>
  <c r="M2415" s="1"/>
  <c r="F280" i="41" s="1"/>
  <c r="H272" l="1"/>
  <c r="I272" s="1"/>
  <c r="J272" s="1"/>
  <c r="E280"/>
  <c r="G280" s="1"/>
  <c r="H280" s="1"/>
  <c r="I280" s="1"/>
  <c r="J280" s="1"/>
  <c r="E304" i="44"/>
  <c r="E303"/>
  <c r="E302"/>
  <c r="F48" i="45"/>
  <c r="E48"/>
  <c r="D48"/>
  <c r="C47"/>
  <c r="B47"/>
  <c r="C46"/>
  <c r="C48" s="1"/>
  <c r="B53" s="1"/>
  <c r="D53" s="1"/>
  <c r="D54" s="1"/>
  <c r="B46"/>
  <c r="B48" s="1"/>
  <c r="B52" s="1"/>
  <c r="D52" s="1"/>
  <c r="B36"/>
  <c r="D35"/>
  <c r="D34"/>
  <c r="D36" s="1"/>
  <c r="F36" s="1"/>
  <c r="E25"/>
  <c r="C17"/>
  <c r="E22" s="1"/>
  <c r="E26" s="1"/>
  <c r="E27" s="1"/>
  <c r="E28" s="1"/>
  <c r="C11"/>
  <c r="C10"/>
  <c r="C9"/>
  <c r="D67" l="1"/>
  <c r="D60"/>
  <c r="E67" l="1"/>
  <c r="G67" s="1"/>
  <c r="F67"/>
  <c r="E60"/>
  <c r="G60" s="1"/>
  <c r="F60" l="1"/>
  <c r="H60" s="1"/>
  <c r="H67"/>
  <c r="I60" l="1"/>
  <c r="J60" s="1"/>
  <c r="K60" s="1"/>
  <c r="I67"/>
  <c r="J67" s="1"/>
  <c r="E268" i="44" l="1"/>
  <c r="E195"/>
  <c r="F592" i="1"/>
  <c r="E592"/>
  <c r="D592"/>
  <c r="G591"/>
  <c r="H591" s="1"/>
  <c r="G590"/>
  <c r="G592" s="1"/>
  <c r="G1869" i="2"/>
  <c r="G1868"/>
  <c r="G1867"/>
  <c r="G1866"/>
  <c r="G1865"/>
  <c r="G1864"/>
  <c r="G512" i="1"/>
  <c r="H512" s="1"/>
  <c r="G513"/>
  <c r="H513" s="1"/>
  <c r="D514"/>
  <c r="E514"/>
  <c r="F514"/>
  <c r="F280"/>
  <c r="E280"/>
  <c r="D280"/>
  <c r="G279"/>
  <c r="H279" s="1"/>
  <c r="G278"/>
  <c r="G989" i="2"/>
  <c r="G988"/>
  <c r="G987"/>
  <c r="G986"/>
  <c r="G985"/>
  <c r="G984"/>
  <c r="F237" i="1"/>
  <c r="E237"/>
  <c r="D237"/>
  <c r="G236"/>
  <c r="G237" s="1"/>
  <c r="G235"/>
  <c r="H235" s="1"/>
  <c r="F234"/>
  <c r="E234"/>
  <c r="D234"/>
  <c r="G233"/>
  <c r="G234" s="1"/>
  <c r="G232"/>
  <c r="H232" s="1"/>
  <c r="F897" i="2"/>
  <c r="G897" s="1"/>
  <c r="F896"/>
  <c r="G896" s="1"/>
  <c r="F895"/>
  <c r="G895" s="1"/>
  <c r="F894"/>
  <c r="G894" s="1"/>
  <c r="G893"/>
  <c r="F892"/>
  <c r="G892" s="1"/>
  <c r="F891"/>
  <c r="G891" s="1"/>
  <c r="F890"/>
  <c r="G890" s="1"/>
  <c r="F889"/>
  <c r="G889" s="1"/>
  <c r="F888"/>
  <c r="G888" s="1"/>
  <c r="F887"/>
  <c r="G887" s="1"/>
  <c r="F886"/>
  <c r="G886" s="1"/>
  <c r="F885"/>
  <c r="G885" s="1"/>
  <c r="F884"/>
  <c r="G884" s="1"/>
  <c r="G883"/>
  <c r="G882"/>
  <c r="F881"/>
  <c r="G881" s="1"/>
  <c r="G880"/>
  <c r="G900"/>
  <c r="G901"/>
  <c r="G902"/>
  <c r="F878"/>
  <c r="G878" s="1"/>
  <c r="F877"/>
  <c r="G877" s="1"/>
  <c r="F876"/>
  <c r="G876" s="1"/>
  <c r="F875"/>
  <c r="G875" s="1"/>
  <c r="G874"/>
  <c r="F873"/>
  <c r="G873" s="1"/>
  <c r="F872"/>
  <c r="G872" s="1"/>
  <c r="F871"/>
  <c r="G871" s="1"/>
  <c r="F870"/>
  <c r="G870" s="1"/>
  <c r="F869"/>
  <c r="G869" s="1"/>
  <c r="F868"/>
  <c r="G868" s="1"/>
  <c r="F867"/>
  <c r="G867" s="1"/>
  <c r="F866"/>
  <c r="G866" s="1"/>
  <c r="F865"/>
  <c r="G865" s="1"/>
  <c r="G864"/>
  <c r="G863"/>
  <c r="F862"/>
  <c r="G862" s="1"/>
  <c r="G861"/>
  <c r="F231" i="1"/>
  <c r="E231"/>
  <c r="D231"/>
  <c r="G230"/>
  <c r="G231" s="1"/>
  <c r="G229"/>
  <c r="H229" s="1"/>
  <c r="F859" i="2"/>
  <c r="G859" s="1"/>
  <c r="G858"/>
  <c r="G857"/>
  <c r="F856"/>
  <c r="G856" s="1"/>
  <c r="F228" i="1"/>
  <c r="E228"/>
  <c r="D228"/>
  <c r="G227"/>
  <c r="G228" s="1"/>
  <c r="G226"/>
  <c r="H226" s="1"/>
  <c r="F225"/>
  <c r="E225"/>
  <c r="D225"/>
  <c r="G224"/>
  <c r="G225" s="1"/>
  <c r="G223"/>
  <c r="H223" s="1"/>
  <c r="F854" i="2"/>
  <c r="G854" s="1"/>
  <c r="F853"/>
  <c r="G853" s="1"/>
  <c r="F852"/>
  <c r="G852" s="1"/>
  <c r="F851"/>
  <c r="G851" s="1"/>
  <c r="G850"/>
  <c r="F849"/>
  <c r="G849" s="1"/>
  <c r="F848"/>
  <c r="G848" s="1"/>
  <c r="F847"/>
  <c r="G847" s="1"/>
  <c r="F846"/>
  <c r="G846" s="1"/>
  <c r="F845"/>
  <c r="G845" s="1"/>
  <c r="F844"/>
  <c r="G844" s="1"/>
  <c r="F843"/>
  <c r="G843" s="1"/>
  <c r="F842"/>
  <c r="G842" s="1"/>
  <c r="F841"/>
  <c r="G841" s="1"/>
  <c r="G840"/>
  <c r="G839"/>
  <c r="F838"/>
  <c r="G838" s="1"/>
  <c r="F836"/>
  <c r="G836" s="1"/>
  <c r="F835"/>
  <c r="G835" s="1"/>
  <c r="F834"/>
  <c r="G834" s="1"/>
  <c r="F833"/>
  <c r="G833" s="1"/>
  <c r="G832"/>
  <c r="F831"/>
  <c r="G831" s="1"/>
  <c r="F830"/>
  <c r="G830" s="1"/>
  <c r="F829"/>
  <c r="G829" s="1"/>
  <c r="F828"/>
  <c r="G828" s="1"/>
  <c r="F827"/>
  <c r="G827" s="1"/>
  <c r="F826"/>
  <c r="G826" s="1"/>
  <c r="F825"/>
  <c r="G825" s="1"/>
  <c r="F824"/>
  <c r="G824" s="1"/>
  <c r="F823"/>
  <c r="G823" s="1"/>
  <c r="G822"/>
  <c r="G821"/>
  <c r="F820"/>
  <c r="G820" s="1"/>
  <c r="G1870" l="1"/>
  <c r="M1870" s="1"/>
  <c r="F241" i="41" s="1"/>
  <c r="H590" i="1"/>
  <c r="H592" s="1"/>
  <c r="C241" i="41" s="1"/>
  <c r="D241" s="1"/>
  <c r="E241" s="1"/>
  <c r="H514" i="1"/>
  <c r="C184" i="41" s="1"/>
  <c r="G514" i="1"/>
  <c r="G280"/>
  <c r="H278"/>
  <c r="H280" s="1"/>
  <c r="H227"/>
  <c r="H228" s="1"/>
  <c r="G879" i="2"/>
  <c r="M879" s="1"/>
  <c r="F88" i="41" s="1"/>
  <c r="G990" i="2"/>
  <c r="M990" s="1"/>
  <c r="H236" i="1"/>
  <c r="H237" s="1"/>
  <c r="D89" i="41" s="1"/>
  <c r="E89" s="1"/>
  <c r="H230" i="1"/>
  <c r="H231" s="1"/>
  <c r="H233"/>
  <c r="H234" s="1"/>
  <c r="D88" i="41" s="1"/>
  <c r="E88" s="1"/>
  <c r="G855" i="2"/>
  <c r="M855" s="1"/>
  <c r="G860"/>
  <c r="M860" s="1"/>
  <c r="F87" i="41" s="1"/>
  <c r="G898" i="2"/>
  <c r="M898" s="1"/>
  <c r="F89" i="41" s="1"/>
  <c r="H224" i="1"/>
  <c r="G837" i="2"/>
  <c r="M837" s="1"/>
  <c r="F86" i="41" l="1"/>
  <c r="F74"/>
  <c r="F85"/>
  <c r="F73"/>
  <c r="G241"/>
  <c r="H241" s="1"/>
  <c r="I241" s="1"/>
  <c r="C87"/>
  <c r="D87" s="1"/>
  <c r="E87" s="1"/>
  <c r="G87" s="1"/>
  <c r="H87" s="1"/>
  <c r="I87" s="1"/>
  <c r="J87" s="1"/>
  <c r="J241"/>
  <c r="C85"/>
  <c r="D85" s="1"/>
  <c r="C86"/>
  <c r="D86" s="1"/>
  <c r="G88"/>
  <c r="H88" s="1"/>
  <c r="I88" s="1"/>
  <c r="J88" s="1"/>
  <c r="G89"/>
  <c r="H89" s="1"/>
  <c r="I89" s="1"/>
  <c r="J89" s="1"/>
  <c r="H225" i="1"/>
  <c r="E85" i="41"/>
  <c r="G85" s="1"/>
  <c r="H85" s="1"/>
  <c r="I85" s="1"/>
  <c r="J85" s="1"/>
  <c r="E86"/>
  <c r="G86" s="1"/>
  <c r="G74" l="1"/>
  <c r="H74" s="1"/>
  <c r="I74" s="1"/>
  <c r="J74" s="1"/>
  <c r="H86"/>
  <c r="I86" s="1"/>
  <c r="J86" s="1"/>
  <c r="F221" i="1" l="1"/>
  <c r="F222" s="1"/>
  <c r="E221"/>
  <c r="E222" s="1"/>
  <c r="D221"/>
  <c r="D222" s="1"/>
  <c r="G220"/>
  <c r="G221" s="1"/>
  <c r="G222" s="1"/>
  <c r="G219"/>
  <c r="H219" s="1"/>
  <c r="F818" i="2"/>
  <c r="G818" s="1"/>
  <c r="F817"/>
  <c r="G817" s="1"/>
  <c r="F816"/>
  <c r="G816" s="1"/>
  <c r="G815"/>
  <c r="G814"/>
  <c r="F813"/>
  <c r="G813" s="1"/>
  <c r="F218" i="1"/>
  <c r="E218"/>
  <c r="D218"/>
  <c r="G217"/>
  <c r="G218" s="1"/>
  <c r="G216"/>
  <c r="H216" s="1"/>
  <c r="F811" i="2"/>
  <c r="G811" s="1"/>
  <c r="F810"/>
  <c r="G810" s="1"/>
  <c r="F809"/>
  <c r="G809" s="1"/>
  <c r="G808"/>
  <c r="G807"/>
  <c r="F806"/>
  <c r="G806" s="1"/>
  <c r="F215" i="1"/>
  <c r="E215"/>
  <c r="D215"/>
  <c r="G214"/>
  <c r="G215" s="1"/>
  <c r="G213"/>
  <c r="H213" s="1"/>
  <c r="F804" i="2"/>
  <c r="G804" s="1"/>
  <c r="F803"/>
  <c r="G803" s="1"/>
  <c r="F802"/>
  <c r="G802" s="1"/>
  <c r="F801"/>
  <c r="G801" s="1"/>
  <c r="G800"/>
  <c r="F799"/>
  <c r="G799" s="1"/>
  <c r="F798"/>
  <c r="G798" s="1"/>
  <c r="F797"/>
  <c r="G797" s="1"/>
  <c r="F796"/>
  <c r="G796" s="1"/>
  <c r="F795"/>
  <c r="G795" s="1"/>
  <c r="F794"/>
  <c r="G794" s="1"/>
  <c r="F793"/>
  <c r="G793" s="1"/>
  <c r="F792"/>
  <c r="G792" s="1"/>
  <c r="G791"/>
  <c r="G790"/>
  <c r="G789"/>
  <c r="G788"/>
  <c r="F212" i="1"/>
  <c r="E212"/>
  <c r="D212"/>
  <c r="G211"/>
  <c r="G212" s="1"/>
  <c r="G210"/>
  <c r="H210" s="1"/>
  <c r="F786" i="2"/>
  <c r="G786" s="1"/>
  <c r="F785"/>
  <c r="G785" s="1"/>
  <c r="F784"/>
  <c r="G784" s="1"/>
  <c r="F783"/>
  <c r="G783" s="1"/>
  <c r="G782"/>
  <c r="F781"/>
  <c r="G781" s="1"/>
  <c r="F780"/>
  <c r="G780" s="1"/>
  <c r="F779"/>
  <c r="G779" s="1"/>
  <c r="F778"/>
  <c r="G778" s="1"/>
  <c r="F777"/>
  <c r="G777" s="1"/>
  <c r="F776"/>
  <c r="G776" s="1"/>
  <c r="F775"/>
  <c r="G775" s="1"/>
  <c r="F774"/>
  <c r="G774" s="1"/>
  <c r="G773"/>
  <c r="G772"/>
  <c r="G771"/>
  <c r="G770"/>
  <c r="F209" i="1"/>
  <c r="E209"/>
  <c r="D209"/>
  <c r="G208"/>
  <c r="H208" s="1"/>
  <c r="G207"/>
  <c r="G209" s="1"/>
  <c r="F768" i="2"/>
  <c r="G768" s="1"/>
  <c r="F767"/>
  <c r="G767" s="1"/>
  <c r="F766"/>
  <c r="G766" s="1"/>
  <c r="F765"/>
  <c r="G765" s="1"/>
  <c r="G764"/>
  <c r="F763"/>
  <c r="G763" s="1"/>
  <c r="F762"/>
  <c r="G762" s="1"/>
  <c r="F761"/>
  <c r="G761" s="1"/>
  <c r="F760"/>
  <c r="G760" s="1"/>
  <c r="F759"/>
  <c r="G759" s="1"/>
  <c r="G758"/>
  <c r="F757"/>
  <c r="G757" s="1"/>
  <c r="G756"/>
  <c r="G755"/>
  <c r="G754"/>
  <c r="F206" i="1"/>
  <c r="E206"/>
  <c r="D206"/>
  <c r="G205"/>
  <c r="G206" s="1"/>
  <c r="G204"/>
  <c r="H204" s="1"/>
  <c r="F752" i="2"/>
  <c r="G752" s="1"/>
  <c r="F751"/>
  <c r="G751" s="1"/>
  <c r="F750"/>
  <c r="G750" s="1"/>
  <c r="F749"/>
  <c r="G749" s="1"/>
  <c r="G748"/>
  <c r="F747"/>
  <c r="G747" s="1"/>
  <c r="F746"/>
  <c r="G746" s="1"/>
  <c r="F745"/>
  <c r="G745" s="1"/>
  <c r="F744"/>
  <c r="G744" s="1"/>
  <c r="F743"/>
  <c r="G743" s="1"/>
  <c r="F742"/>
  <c r="G742" s="1"/>
  <c r="F741"/>
  <c r="G741" s="1"/>
  <c r="G740"/>
  <c r="F739"/>
  <c r="G739" s="1"/>
  <c r="F738"/>
  <c r="G738" s="1"/>
  <c r="F737"/>
  <c r="G737" s="1"/>
  <c r="G736"/>
  <c r="F735"/>
  <c r="G735" s="1"/>
  <c r="F734"/>
  <c r="G734" s="1"/>
  <c r="F733"/>
  <c r="G733" s="1"/>
  <c r="F732"/>
  <c r="G732" s="1"/>
  <c r="G769" l="1"/>
  <c r="M769" s="1"/>
  <c r="F80" i="41" s="1"/>
  <c r="G819" i="2"/>
  <c r="M819" s="1"/>
  <c r="F84" i="41" s="1"/>
  <c r="H205" i="1"/>
  <c r="H206" s="1"/>
  <c r="C79" i="41" s="1"/>
  <c r="D79" s="1"/>
  <c r="H207" i="1"/>
  <c r="H209" s="1"/>
  <c r="C80" i="41" s="1"/>
  <c r="D80" s="1"/>
  <c r="E80" s="1"/>
  <c r="H217" i="1"/>
  <c r="H218" s="1"/>
  <c r="C83" i="41" s="1"/>
  <c r="H220" i="1"/>
  <c r="G787" i="2"/>
  <c r="M787" s="1"/>
  <c r="F81" i="41" s="1"/>
  <c r="G812" i="2"/>
  <c r="M812" s="1"/>
  <c r="F83" i="41" s="1"/>
  <c r="H214" i="1"/>
  <c r="H215" s="1"/>
  <c r="C82" i="41" s="1"/>
  <c r="D82" s="1"/>
  <c r="G805" i="2"/>
  <c r="M805" s="1"/>
  <c r="F82" i="41" s="1"/>
  <c r="H211" i="1"/>
  <c r="H212" s="1"/>
  <c r="C81" i="41" s="1"/>
  <c r="D81" s="1"/>
  <c r="G753" i="2"/>
  <c r="M753" s="1"/>
  <c r="F79" i="41" s="1"/>
  <c r="D203" i="1"/>
  <c r="F203"/>
  <c r="E203"/>
  <c r="G202"/>
  <c r="H202" s="1"/>
  <c r="G201"/>
  <c r="H201" s="1"/>
  <c r="G730" i="2"/>
  <c r="G729"/>
  <c r="G728"/>
  <c r="G727"/>
  <c r="F200" i="1"/>
  <c r="E200"/>
  <c r="D200"/>
  <c r="G199"/>
  <c r="H199" s="1"/>
  <c r="G198"/>
  <c r="H198" s="1"/>
  <c r="G725" i="2"/>
  <c r="G724"/>
  <c r="G723"/>
  <c r="G722"/>
  <c r="E197" i="1"/>
  <c r="F197"/>
  <c r="D197"/>
  <c r="G196"/>
  <c r="H196" s="1"/>
  <c r="G195"/>
  <c r="H195" s="1"/>
  <c r="G720" i="2"/>
  <c r="G719"/>
  <c r="G718"/>
  <c r="G717"/>
  <c r="G716"/>
  <c r="G731" l="1"/>
  <c r="M731" s="1"/>
  <c r="F78" i="41" s="1"/>
  <c r="H200" i="1"/>
  <c r="C77" i="41" s="1"/>
  <c r="G721" i="2"/>
  <c r="M721" s="1"/>
  <c r="F76" i="41" s="1"/>
  <c r="G726" i="2"/>
  <c r="M726" s="1"/>
  <c r="F77" i="41" s="1"/>
  <c r="H197" i="1"/>
  <c r="C76" i="41" s="1"/>
  <c r="D76" s="1"/>
  <c r="H203" i="1"/>
  <c r="C78" i="41" s="1"/>
  <c r="E79"/>
  <c r="D83"/>
  <c r="E83" s="1"/>
  <c r="G83" s="1"/>
  <c r="H83" s="1"/>
  <c r="I83" s="1"/>
  <c r="J83" s="1"/>
  <c r="G197" i="1"/>
  <c r="G203"/>
  <c r="H221"/>
  <c r="C84" i="41" s="1"/>
  <c r="D84" s="1"/>
  <c r="G200" i="1"/>
  <c r="G79" i="41"/>
  <c r="H79" s="1"/>
  <c r="I79" s="1"/>
  <c r="E82"/>
  <c r="G82" s="1"/>
  <c r="E81"/>
  <c r="G81" s="1"/>
  <c r="H81" s="1"/>
  <c r="I81" s="1"/>
  <c r="J81" s="1"/>
  <c r="G80"/>
  <c r="H80" s="1"/>
  <c r="I80" s="1"/>
  <c r="J80" s="1"/>
  <c r="E84" l="1"/>
  <c r="G84" s="1"/>
  <c r="H84" s="1"/>
  <c r="I84" s="1"/>
  <c r="J84" s="1"/>
  <c r="H222" i="1"/>
  <c r="H82" i="41"/>
  <c r="I82" s="1"/>
  <c r="J82" s="1"/>
  <c r="F192" i="1" l="1"/>
  <c r="E192"/>
  <c r="D192"/>
  <c r="G191"/>
  <c r="G192" s="1"/>
  <c r="G709" i="2"/>
  <c r="G707"/>
  <c r="G706"/>
  <c r="G705"/>
  <c r="G704"/>
  <c r="G703"/>
  <c r="F182" i="1"/>
  <c r="E182"/>
  <c r="D182"/>
  <c r="G181"/>
  <c r="G182" s="1"/>
  <c r="G180"/>
  <c r="H180" s="1"/>
  <c r="G675" i="2"/>
  <c r="G674"/>
  <c r="G673"/>
  <c r="G672"/>
  <c r="G671"/>
  <c r="G670"/>
  <c r="G669"/>
  <c r="G668"/>
  <c r="I667"/>
  <c r="G667"/>
  <c r="G155"/>
  <c r="G154"/>
  <c r="G153"/>
  <c r="G152"/>
  <c r="G151"/>
  <c r="G150"/>
  <c r="G149"/>
  <c r="G148"/>
  <c r="G147"/>
  <c r="G143"/>
  <c r="G142"/>
  <c r="G141"/>
  <c r="G140"/>
  <c r="G139"/>
  <c r="G138"/>
  <c r="G137"/>
  <c r="G136"/>
  <c r="G146" s="1"/>
  <c r="F64" i="1"/>
  <c r="E64"/>
  <c r="D64"/>
  <c r="G63"/>
  <c r="H63" s="1"/>
  <c r="G62"/>
  <c r="G710" i="2" l="1"/>
  <c r="M710" s="1"/>
  <c r="H191" i="1"/>
  <c r="H192" s="1"/>
  <c r="G64"/>
  <c r="H181"/>
  <c r="H182" s="1"/>
  <c r="C69" i="41" s="1"/>
  <c r="M146" i="2"/>
  <c r="G676"/>
  <c r="M676" s="1"/>
  <c r="F69" i="41" s="1"/>
  <c r="G156" i="2"/>
  <c r="M156" s="1"/>
  <c r="F27" i="41" s="1"/>
  <c r="H62" i="1"/>
  <c r="H64" s="1"/>
  <c r="C27" i="41" s="1"/>
  <c r="F32" i="1"/>
  <c r="E32"/>
  <c r="D32"/>
  <c r="G31"/>
  <c r="H31" s="1"/>
  <c r="G30"/>
  <c r="F29"/>
  <c r="E29"/>
  <c r="D29"/>
  <c r="G28"/>
  <c r="H28" s="1"/>
  <c r="G27"/>
  <c r="F26"/>
  <c r="E26"/>
  <c r="D26"/>
  <c r="G25"/>
  <c r="H25" s="1"/>
  <c r="G24"/>
  <c r="G68" i="2"/>
  <c r="G67"/>
  <c r="G61"/>
  <c r="E257" i="44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4"/>
  <c r="E233"/>
  <c r="E231"/>
  <c r="E226"/>
  <c r="E219"/>
  <c r="E214"/>
  <c r="E213"/>
  <c r="E212"/>
  <c r="E211"/>
  <c r="E210"/>
  <c r="E209"/>
  <c r="E208"/>
  <c r="E207"/>
  <c r="E206"/>
  <c r="E205"/>
  <c r="E204"/>
  <c r="E203"/>
  <c r="E202"/>
  <c r="E201"/>
  <c r="E200"/>
  <c r="E199"/>
  <c r="E194"/>
  <c r="E193"/>
  <c r="E192"/>
  <c r="E191"/>
  <c r="E190"/>
  <c r="E189"/>
  <c r="E188"/>
  <c r="E187"/>
  <c r="E186"/>
  <c r="E185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3"/>
  <c r="E157"/>
  <c r="G2392" i="2"/>
  <c r="G2391"/>
  <c r="G2390"/>
  <c r="G2389"/>
  <c r="G2388"/>
  <c r="G2387"/>
  <c r="G2385"/>
  <c r="G2384"/>
  <c r="G2382"/>
  <c r="G2383"/>
  <c r="G2381"/>
  <c r="E162" i="44"/>
  <c r="E161"/>
  <c r="E160"/>
  <c r="E159"/>
  <c r="E158"/>
  <c r="E311"/>
  <c r="E310"/>
  <c r="E309"/>
  <c r="E301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7"/>
  <c r="E275"/>
  <c r="E274"/>
  <c r="E273"/>
  <c r="E272"/>
  <c r="E271"/>
  <c r="E267"/>
  <c r="E266"/>
  <c r="E265"/>
  <c r="E264"/>
  <c r="E263"/>
  <c r="E261"/>
  <c r="E260"/>
  <c r="E259"/>
  <c r="E258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2"/>
  <c r="E111"/>
  <c r="E110"/>
  <c r="E109"/>
  <c r="E106"/>
  <c r="E105"/>
  <c r="E104"/>
  <c r="E103"/>
  <c r="E102"/>
  <c r="E101"/>
  <c r="E100"/>
  <c r="E99"/>
  <c r="E98"/>
  <c r="E97"/>
  <c r="E96"/>
  <c r="E95"/>
  <c r="E82"/>
  <c r="E81"/>
  <c r="E80"/>
  <c r="E79"/>
  <c r="E76"/>
  <c r="E75"/>
  <c r="E74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28"/>
  <c r="E26"/>
  <c r="E25"/>
  <c r="E24"/>
  <c r="E23"/>
  <c r="E22"/>
  <c r="E21"/>
  <c r="E20"/>
  <c r="E15"/>
  <c r="E14"/>
  <c r="E13"/>
  <c r="E12"/>
  <c r="E11"/>
  <c r="E10"/>
  <c r="G49" i="2"/>
  <c r="F23" i="1"/>
  <c r="E23"/>
  <c r="D23"/>
  <c r="G22"/>
  <c r="H22" s="1"/>
  <c r="G21"/>
  <c r="G50" i="2"/>
  <c r="G47"/>
  <c r="G48"/>
  <c r="G46"/>
  <c r="G45"/>
  <c r="G44"/>
  <c r="G43"/>
  <c r="G42"/>
  <c r="G41"/>
  <c r="F720" i="1"/>
  <c r="E720"/>
  <c r="D720"/>
  <c r="G719"/>
  <c r="H719" s="1"/>
  <c r="G718"/>
  <c r="F717"/>
  <c r="E717"/>
  <c r="D717"/>
  <c r="G716"/>
  <c r="H716" s="1"/>
  <c r="G715"/>
  <c r="F714"/>
  <c r="E714"/>
  <c r="D714"/>
  <c r="G713"/>
  <c r="H713" s="1"/>
  <c r="G712"/>
  <c r="H712" s="1"/>
  <c r="D274" i="41"/>
  <c r="G89" i="2"/>
  <c r="G86"/>
  <c r="G85"/>
  <c r="D27" i="41" l="1"/>
  <c r="E27" s="1"/>
  <c r="D69"/>
  <c r="E69" s="1"/>
  <c r="G23" i="1"/>
  <c r="H21"/>
  <c r="H23" s="1"/>
  <c r="C11" i="41" s="1"/>
  <c r="D11" s="1"/>
  <c r="G2386" i="2"/>
  <c r="M2386" s="1"/>
  <c r="F276" i="41" s="1"/>
  <c r="G56" i="2"/>
  <c r="M56" s="1"/>
  <c r="F12" i="41" s="1"/>
  <c r="G62" i="2"/>
  <c r="M62" s="1"/>
  <c r="F13" i="41" s="1"/>
  <c r="G69" i="2"/>
  <c r="M69" s="1"/>
  <c r="F14" i="41" s="1"/>
  <c r="G51" i="2"/>
  <c r="M51" s="1"/>
  <c r="F11" i="41" s="1"/>
  <c r="G2393" i="2"/>
  <c r="M2393" s="1"/>
  <c r="F277" i="41" s="1"/>
  <c r="G26" i="1"/>
  <c r="G32"/>
  <c r="H24"/>
  <c r="H26" s="1"/>
  <c r="C12" i="41" s="1"/>
  <c r="G29" i="1"/>
  <c r="H30"/>
  <c r="H32" s="1"/>
  <c r="C14" i="41" s="1"/>
  <c r="G720" i="1"/>
  <c r="H27"/>
  <c r="H29" s="1"/>
  <c r="C13" i="41" s="1"/>
  <c r="G717" i="1"/>
  <c r="H714"/>
  <c r="C276" i="41" s="1"/>
  <c r="D276" s="1"/>
  <c r="G714" i="1"/>
  <c r="H718"/>
  <c r="H720" s="1"/>
  <c r="C278" i="41" s="1"/>
  <c r="D278" s="1"/>
  <c r="E278" s="1"/>
  <c r="G278" s="1"/>
  <c r="H715" i="1"/>
  <c r="H717" s="1"/>
  <c r="C277" i="41" s="1"/>
  <c r="D277" s="1"/>
  <c r="E274"/>
  <c r="G69" l="1"/>
  <c r="G27"/>
  <c r="D13"/>
  <c r="E13" s="1"/>
  <c r="D14"/>
  <c r="E14" s="1"/>
  <c r="G14" s="1"/>
  <c r="H14" s="1"/>
  <c r="I14" s="1"/>
  <c r="J14" s="1"/>
  <c r="D12"/>
  <c r="E12" s="1"/>
  <c r="G12" s="1"/>
  <c r="H12" s="1"/>
  <c r="I12" s="1"/>
  <c r="J12" s="1"/>
  <c r="H69"/>
  <c r="I69" s="1"/>
  <c r="J69" s="1"/>
  <c r="H27"/>
  <c r="I27" s="1"/>
  <c r="J27" s="1"/>
  <c r="E276"/>
  <c r="G276" s="1"/>
  <c r="H276" s="1"/>
  <c r="I276" s="1"/>
  <c r="J276" s="1"/>
  <c r="E11"/>
  <c r="H278"/>
  <c r="I278" s="1"/>
  <c r="J278" s="1"/>
  <c r="E277"/>
  <c r="G277" s="1"/>
  <c r="G274"/>
  <c r="H274" s="1"/>
  <c r="I274" s="1"/>
  <c r="J274" s="1"/>
  <c r="G13" l="1"/>
  <c r="H13" s="1"/>
  <c r="I13" s="1"/>
  <c r="J13" s="1"/>
  <c r="G11"/>
  <c r="H11" s="1"/>
  <c r="I11" s="1"/>
  <c r="J11" s="1"/>
  <c r="H277"/>
  <c r="I277" s="1"/>
  <c r="J277" s="1"/>
  <c r="F194" i="1"/>
  <c r="E194"/>
  <c r="D194"/>
  <c r="G193"/>
  <c r="G194" s="1"/>
  <c r="F190"/>
  <c r="E190"/>
  <c r="D190"/>
  <c r="G189"/>
  <c r="G190" s="1"/>
  <c r="H189" l="1"/>
  <c r="H190" s="1"/>
  <c r="E73" i="41" s="1"/>
  <c r="H193" i="1"/>
  <c r="H194" s="1"/>
  <c r="C75" i="41" s="1"/>
  <c r="D75" s="1"/>
  <c r="E75" s="1"/>
  <c r="F710" i="1" l="1"/>
  <c r="E710"/>
  <c r="D710"/>
  <c r="G709"/>
  <c r="H709" s="1"/>
  <c r="G708"/>
  <c r="H708" s="1"/>
  <c r="G707"/>
  <c r="G710" s="1"/>
  <c r="F706"/>
  <c r="E706"/>
  <c r="D706"/>
  <c r="G705"/>
  <c r="H705" s="1"/>
  <c r="G704"/>
  <c r="H704" s="1"/>
  <c r="G703"/>
  <c r="F702"/>
  <c r="E702"/>
  <c r="D702"/>
  <c r="G701"/>
  <c r="H701" s="1"/>
  <c r="G700"/>
  <c r="H700" s="1"/>
  <c r="G699"/>
  <c r="F698"/>
  <c r="E698"/>
  <c r="D698"/>
  <c r="G697"/>
  <c r="H697" s="1"/>
  <c r="G696"/>
  <c r="H696" s="1"/>
  <c r="G695"/>
  <c r="F694"/>
  <c r="E694"/>
  <c r="D694"/>
  <c r="G693"/>
  <c r="H693" s="1"/>
  <c r="G692"/>
  <c r="H692" s="1"/>
  <c r="G691"/>
  <c r="F690"/>
  <c r="E690"/>
  <c r="D690"/>
  <c r="G689"/>
  <c r="H689" s="1"/>
  <c r="G688"/>
  <c r="H688" s="1"/>
  <c r="G687"/>
  <c r="F686"/>
  <c r="E686"/>
  <c r="D686"/>
  <c r="G685"/>
  <c r="H685" s="1"/>
  <c r="G684"/>
  <c r="H684" s="1"/>
  <c r="G683"/>
  <c r="F682"/>
  <c r="E682"/>
  <c r="D682"/>
  <c r="G681"/>
  <c r="H681" s="1"/>
  <c r="G680"/>
  <c r="H680" s="1"/>
  <c r="G679"/>
  <c r="F678"/>
  <c r="E678"/>
  <c r="D678"/>
  <c r="G677"/>
  <c r="H677" s="1"/>
  <c r="G676"/>
  <c r="H676" s="1"/>
  <c r="G675"/>
  <c r="F674"/>
  <c r="E674"/>
  <c r="D674"/>
  <c r="G673"/>
  <c r="H673" s="1"/>
  <c r="G672"/>
  <c r="H672" s="1"/>
  <c r="G671"/>
  <c r="F670"/>
  <c r="E670"/>
  <c r="D670"/>
  <c r="G669"/>
  <c r="H669" s="1"/>
  <c r="G668"/>
  <c r="H668" s="1"/>
  <c r="G667"/>
  <c r="F666"/>
  <c r="E666"/>
  <c r="D666"/>
  <c r="G665"/>
  <c r="H665" s="1"/>
  <c r="G664"/>
  <c r="H664" s="1"/>
  <c r="G663"/>
  <c r="H663" s="1"/>
  <c r="G662"/>
  <c r="F661"/>
  <c r="E661"/>
  <c r="D661"/>
  <c r="G660"/>
  <c r="H660" s="1"/>
  <c r="G659"/>
  <c r="H659" s="1"/>
  <c r="G658"/>
  <c r="H658" s="1"/>
  <c r="G657"/>
  <c r="F656"/>
  <c r="E656"/>
  <c r="D656"/>
  <c r="G655"/>
  <c r="H655" s="1"/>
  <c r="G654"/>
  <c r="H654" s="1"/>
  <c r="G653"/>
  <c r="F652"/>
  <c r="E652"/>
  <c r="D652"/>
  <c r="G651"/>
  <c r="H651" s="1"/>
  <c r="G650"/>
  <c r="H650" s="1"/>
  <c r="G649"/>
  <c r="F648"/>
  <c r="E648"/>
  <c r="D648"/>
  <c r="G647"/>
  <c r="H647" s="1"/>
  <c r="G646"/>
  <c r="H646" s="1"/>
  <c r="G645"/>
  <c r="F644"/>
  <c r="E644"/>
  <c r="D644"/>
  <c r="G643"/>
  <c r="H643" s="1"/>
  <c r="G642"/>
  <c r="H642" s="1"/>
  <c r="G641"/>
  <c r="F640"/>
  <c r="E640"/>
  <c r="D640"/>
  <c r="G639"/>
  <c r="H639" s="1"/>
  <c r="G638"/>
  <c r="H638" s="1"/>
  <c r="G637"/>
  <c r="H637" s="1"/>
  <c r="G636"/>
  <c r="H636" s="1"/>
  <c r="G635"/>
  <c r="F634"/>
  <c r="E634"/>
  <c r="D634"/>
  <c r="G633"/>
  <c r="H633" s="1"/>
  <c r="G632"/>
  <c r="H632" s="1"/>
  <c r="G631"/>
  <c r="H631" s="1"/>
  <c r="G630"/>
  <c r="H630" s="1"/>
  <c r="G629"/>
  <c r="F628"/>
  <c r="E628"/>
  <c r="D628"/>
  <c r="G627"/>
  <c r="H627" s="1"/>
  <c r="G626"/>
  <c r="H626" s="1"/>
  <c r="G625"/>
  <c r="H625" s="1"/>
  <c r="G624"/>
  <c r="H624" s="1"/>
  <c r="G623"/>
  <c r="F622"/>
  <c r="E622"/>
  <c r="D622"/>
  <c r="G621"/>
  <c r="H621" s="1"/>
  <c r="G620"/>
  <c r="H620" s="1"/>
  <c r="G619"/>
  <c r="H619" s="1"/>
  <c r="G618"/>
  <c r="H618" s="1"/>
  <c r="G617"/>
  <c r="F615"/>
  <c r="E615"/>
  <c r="D615"/>
  <c r="G614"/>
  <c r="H614" s="1"/>
  <c r="G613"/>
  <c r="F611"/>
  <c r="E611"/>
  <c r="D611"/>
  <c r="G610"/>
  <c r="H610" s="1"/>
  <c r="G609"/>
  <c r="F608"/>
  <c r="E608"/>
  <c r="D608"/>
  <c r="G607"/>
  <c r="H607" s="1"/>
  <c r="G606"/>
  <c r="F605"/>
  <c r="E605"/>
  <c r="D605"/>
  <c r="G604"/>
  <c r="H604" s="1"/>
  <c r="G603"/>
  <c r="H603" s="1"/>
  <c r="G602"/>
  <c r="H602" s="1"/>
  <c r="G601"/>
  <c r="F600"/>
  <c r="E600"/>
  <c r="D600"/>
  <c r="G599"/>
  <c r="H599" s="1"/>
  <c r="G598"/>
  <c r="H598" s="1"/>
  <c r="G597"/>
  <c r="H597" s="1"/>
  <c r="G596"/>
  <c r="G559"/>
  <c r="H559" s="1"/>
  <c r="C210" i="41" s="1"/>
  <c r="G560" i="1"/>
  <c r="H560" s="1"/>
  <c r="C211" i="41" s="1"/>
  <c r="G561" i="1"/>
  <c r="H561" s="1"/>
  <c r="C212" i="41" s="1"/>
  <c r="G562" i="1"/>
  <c r="H562" s="1"/>
  <c r="C213" i="41" s="1"/>
  <c r="G563" i="1"/>
  <c r="H563" s="1"/>
  <c r="C214" i="41" s="1"/>
  <c r="G564" i="1"/>
  <c r="H564" s="1"/>
  <c r="C215" i="41" s="1"/>
  <c r="G565" i="1"/>
  <c r="H565" s="1"/>
  <c r="C216" i="41" s="1"/>
  <c r="G566" i="1"/>
  <c r="H566" s="1"/>
  <c r="C217" i="41" s="1"/>
  <c r="G567" i="1"/>
  <c r="H567" s="1"/>
  <c r="C218" i="41" s="1"/>
  <c r="G568" i="1"/>
  <c r="H568" s="1"/>
  <c r="C219" i="41" s="1"/>
  <c r="G569" i="1"/>
  <c r="H569" s="1"/>
  <c r="C220" i="41" s="1"/>
  <c r="G570" i="1"/>
  <c r="H570" s="1"/>
  <c r="C221" i="41" s="1"/>
  <c r="G571" i="1"/>
  <c r="H571" s="1"/>
  <c r="G572"/>
  <c r="H572" s="1"/>
  <c r="C223" i="41" s="1"/>
  <c r="G573" i="1"/>
  <c r="H573" s="1"/>
  <c r="C224" i="41" s="1"/>
  <c r="G574" i="1"/>
  <c r="H574" s="1"/>
  <c r="C225" i="41" s="1"/>
  <c r="G575" i="1"/>
  <c r="H575" s="1"/>
  <c r="G576"/>
  <c r="H576" s="1"/>
  <c r="C227" i="41" s="1"/>
  <c r="G577" i="1"/>
  <c r="H577" s="1"/>
  <c r="C228" i="41" s="1"/>
  <c r="F518" i="1"/>
  <c r="E518"/>
  <c r="G517"/>
  <c r="D517"/>
  <c r="G516"/>
  <c r="D516"/>
  <c r="D518" s="1"/>
  <c r="F511"/>
  <c r="E511"/>
  <c r="D511"/>
  <c r="G510"/>
  <c r="H510" s="1"/>
  <c r="G509"/>
  <c r="F508"/>
  <c r="E508"/>
  <c r="D508"/>
  <c r="G507"/>
  <c r="H507" s="1"/>
  <c r="G506"/>
  <c r="F505"/>
  <c r="E505"/>
  <c r="D505"/>
  <c r="G504"/>
  <c r="H504" s="1"/>
  <c r="G503"/>
  <c r="F502"/>
  <c r="E502"/>
  <c r="D502"/>
  <c r="G501"/>
  <c r="H501" s="1"/>
  <c r="G500"/>
  <c r="F499"/>
  <c r="E499"/>
  <c r="D499"/>
  <c r="G498"/>
  <c r="H498" s="1"/>
  <c r="G497"/>
  <c r="F496"/>
  <c r="E496"/>
  <c r="D496"/>
  <c r="G495"/>
  <c r="H495" s="1"/>
  <c r="G494"/>
  <c r="F491"/>
  <c r="E491"/>
  <c r="D491"/>
  <c r="G490"/>
  <c r="H490" s="1"/>
  <c r="H491" s="1"/>
  <c r="C176" i="41" s="1"/>
  <c r="F493" i="1"/>
  <c r="E493"/>
  <c r="D493"/>
  <c r="G492"/>
  <c r="G493" s="1"/>
  <c r="F489"/>
  <c r="E489"/>
  <c r="D489"/>
  <c r="G488"/>
  <c r="G489" s="1"/>
  <c r="G518" l="1"/>
  <c r="H707"/>
  <c r="H710" s="1"/>
  <c r="C270" i="41" s="1"/>
  <c r="D270" s="1"/>
  <c r="E270" s="1"/>
  <c r="G622" i="1"/>
  <c r="G634"/>
  <c r="G615"/>
  <c r="H617"/>
  <c r="H622" s="1"/>
  <c r="C250" i="41" s="1"/>
  <c r="H629" i="1"/>
  <c r="H634" s="1"/>
  <c r="C252" i="41" s="1"/>
  <c r="G644" i="1"/>
  <c r="G652"/>
  <c r="G661"/>
  <c r="H641"/>
  <c r="H644" s="1"/>
  <c r="C254" i="41" s="1"/>
  <c r="D254" s="1"/>
  <c r="E254" s="1"/>
  <c r="H649" i="1"/>
  <c r="H652" s="1"/>
  <c r="C256" i="41" s="1"/>
  <c r="D256" s="1"/>
  <c r="E256" s="1"/>
  <c r="H657" i="1"/>
  <c r="H661" s="1"/>
  <c r="C258" i="41" s="1"/>
  <c r="D258" s="1"/>
  <c r="E258" s="1"/>
  <c r="G670" i="1"/>
  <c r="G674"/>
  <c r="G678"/>
  <c r="G682"/>
  <c r="G686"/>
  <c r="G690"/>
  <c r="G694"/>
  <c r="G605"/>
  <c r="D176" i="41"/>
  <c r="E176" s="1"/>
  <c r="C226"/>
  <c r="C222"/>
  <c r="G600" i="1"/>
  <c r="H601"/>
  <c r="H605" s="1"/>
  <c r="C244" i="41" s="1"/>
  <c r="G611" i="1"/>
  <c r="D250" i="41"/>
  <c r="E250" s="1"/>
  <c r="D252"/>
  <c r="E252" s="1"/>
  <c r="G698" i="1"/>
  <c r="G608"/>
  <c r="H609"/>
  <c r="H611" s="1"/>
  <c r="C246" i="41" s="1"/>
  <c r="G628" i="1"/>
  <c r="G640"/>
  <c r="G648"/>
  <c r="G656"/>
  <c r="G666"/>
  <c r="H667"/>
  <c r="H670" s="1"/>
  <c r="C260" i="41" s="1"/>
  <c r="H675" i="1"/>
  <c r="H678" s="1"/>
  <c r="C262" i="41" s="1"/>
  <c r="H687" i="1"/>
  <c r="H690" s="1"/>
  <c r="C265" i="41" s="1"/>
  <c r="H695" i="1"/>
  <c r="H698" s="1"/>
  <c r="C267" i="41" s="1"/>
  <c r="G702" i="1"/>
  <c r="G706"/>
  <c r="H596"/>
  <c r="H600" s="1"/>
  <c r="C243" i="41" s="1"/>
  <c r="H606" i="1"/>
  <c r="H608" s="1"/>
  <c r="C245" i="41" s="1"/>
  <c r="H613" i="1"/>
  <c r="H615" s="1"/>
  <c r="C248" i="41" s="1"/>
  <c r="H623" i="1"/>
  <c r="H628" s="1"/>
  <c r="C251" i="41" s="1"/>
  <c r="H635" i="1"/>
  <c r="H640" s="1"/>
  <c r="C253" i="41" s="1"/>
  <c r="H645" i="1"/>
  <c r="H648" s="1"/>
  <c r="C255" i="41" s="1"/>
  <c r="H653" i="1"/>
  <c r="H656" s="1"/>
  <c r="C257" i="41" s="1"/>
  <c r="H662" i="1"/>
  <c r="H666" s="1"/>
  <c r="C259" i="41" s="1"/>
  <c r="H671" i="1"/>
  <c r="H674" s="1"/>
  <c r="C261" i="41" s="1"/>
  <c r="H679" i="1"/>
  <c r="H682" s="1"/>
  <c r="C263" i="41" s="1"/>
  <c r="H703" i="1"/>
  <c r="H706" s="1"/>
  <c r="C269" i="41" s="1"/>
  <c r="H683" i="1"/>
  <c r="H686" s="1"/>
  <c r="C264" i="41" s="1"/>
  <c r="H691" i="1"/>
  <c r="H694" s="1"/>
  <c r="C266" i="41" s="1"/>
  <c r="H699" i="1"/>
  <c r="H702" s="1"/>
  <c r="C268" i="41" s="1"/>
  <c r="H517" i="1"/>
  <c r="H516"/>
  <c r="G496"/>
  <c r="G502"/>
  <c r="G508"/>
  <c r="G511"/>
  <c r="H506"/>
  <c r="H508" s="1"/>
  <c r="C182" i="41" s="1"/>
  <c r="G505" i="1"/>
  <c r="H494"/>
  <c r="H496" s="1"/>
  <c r="C178" i="41" s="1"/>
  <c r="G499" i="1"/>
  <c r="H500"/>
  <c r="H502" s="1"/>
  <c r="C180" i="41" s="1"/>
  <c r="H497" i="1"/>
  <c r="H499" s="1"/>
  <c r="C179" i="41" s="1"/>
  <c r="D179" s="1"/>
  <c r="E179" s="1"/>
  <c r="H503" i="1"/>
  <c r="H505" s="1"/>
  <c r="C181" i="41" s="1"/>
  <c r="H509" i="1"/>
  <c r="H511" s="1"/>
  <c r="C183" i="41" s="1"/>
  <c r="H492" i="1"/>
  <c r="H493" s="1"/>
  <c r="C177" i="41" s="1"/>
  <c r="G491" i="1"/>
  <c r="H488"/>
  <c r="H489" s="1"/>
  <c r="C175" i="41" s="1"/>
  <c r="D175" s="1"/>
  <c r="E175" s="1"/>
  <c r="D177" l="1"/>
  <c r="E177" s="1"/>
  <c r="D181"/>
  <c r="E181" s="1"/>
  <c r="G181" s="1"/>
  <c r="D180"/>
  <c r="E180" s="1"/>
  <c r="G180" s="1"/>
  <c r="H180" s="1"/>
  <c r="I180" s="1"/>
  <c r="J180" s="1"/>
  <c r="D178"/>
  <c r="E178" s="1"/>
  <c r="D182"/>
  <c r="E182" s="1"/>
  <c r="G182" s="1"/>
  <c r="D266"/>
  <c r="E266" s="1"/>
  <c r="D269"/>
  <c r="E269" s="1"/>
  <c r="D261"/>
  <c r="E261" s="1"/>
  <c r="D257"/>
  <c r="E257" s="1"/>
  <c r="D253"/>
  <c r="E253" s="1"/>
  <c r="D248"/>
  <c r="E248" s="1"/>
  <c r="D243"/>
  <c r="E243" s="1"/>
  <c r="D265"/>
  <c r="E265" s="1"/>
  <c r="D260"/>
  <c r="E260" s="1"/>
  <c r="D246"/>
  <c r="E246" s="1"/>
  <c r="D244"/>
  <c r="E244" s="1"/>
  <c r="D183"/>
  <c r="E183" s="1"/>
  <c r="G183" s="1"/>
  <c r="D268"/>
  <c r="E268" s="1"/>
  <c r="D264"/>
  <c r="E264" s="1"/>
  <c r="D263"/>
  <c r="E263" s="1"/>
  <c r="D259"/>
  <c r="D255"/>
  <c r="E255" s="1"/>
  <c r="D251"/>
  <c r="E251" s="1"/>
  <c r="D245"/>
  <c r="E245" s="1"/>
  <c r="D267"/>
  <c r="E267" s="1"/>
  <c r="D262"/>
  <c r="E262" s="1"/>
  <c r="H518" i="1"/>
  <c r="C201" i="41" s="1"/>
  <c r="D201" l="1"/>
  <c r="E201" s="1"/>
  <c r="H183"/>
  <c r="I183" s="1"/>
  <c r="J183" s="1"/>
  <c r="D184"/>
  <c r="E184" s="1"/>
  <c r="E259"/>
  <c r="H182"/>
  <c r="I182" s="1"/>
  <c r="J182" s="1"/>
  <c r="H181"/>
  <c r="I181" s="1"/>
  <c r="J181" s="1"/>
  <c r="C192"/>
  <c r="C199"/>
  <c r="C197"/>
  <c r="C195"/>
  <c r="C193"/>
  <c r="C191"/>
  <c r="C189"/>
  <c r="C200"/>
  <c r="C198"/>
  <c r="C196"/>
  <c r="C194"/>
  <c r="C190"/>
  <c r="C188"/>
  <c r="G434" i="1"/>
  <c r="H434" s="1"/>
  <c r="G435"/>
  <c r="H435" s="1"/>
  <c r="D436"/>
  <c r="E436"/>
  <c r="F436"/>
  <c r="G437"/>
  <c r="H437" s="1"/>
  <c r="G438"/>
  <c r="H438" s="1"/>
  <c r="D439"/>
  <c r="E439"/>
  <c r="F439"/>
  <c r="G440"/>
  <c r="H440" s="1"/>
  <c r="G441"/>
  <c r="H441" s="1"/>
  <c r="D442"/>
  <c r="E442"/>
  <c r="F442"/>
  <c r="G443"/>
  <c r="H443" s="1"/>
  <c r="G444"/>
  <c r="H444" s="1"/>
  <c r="D445"/>
  <c r="E445"/>
  <c r="F445"/>
  <c r="G446"/>
  <c r="H446" s="1"/>
  <c r="G447"/>
  <c r="H447" s="1"/>
  <c r="D448"/>
  <c r="E448"/>
  <c r="F448"/>
  <c r="G449"/>
  <c r="H449" s="1"/>
  <c r="G450"/>
  <c r="H450" s="1"/>
  <c r="D451"/>
  <c r="E451"/>
  <c r="F451"/>
  <c r="G452"/>
  <c r="H452" s="1"/>
  <c r="G453"/>
  <c r="H453" s="1"/>
  <c r="D454"/>
  <c r="E454"/>
  <c r="F454"/>
  <c r="G455"/>
  <c r="H455" s="1"/>
  <c r="G456"/>
  <c r="H456" s="1"/>
  <c r="D457"/>
  <c r="E457"/>
  <c r="F457"/>
  <c r="G458"/>
  <c r="H458" s="1"/>
  <c r="G459"/>
  <c r="H459" s="1"/>
  <c r="D460"/>
  <c r="E460"/>
  <c r="F460"/>
  <c r="G461"/>
  <c r="H461" s="1"/>
  <c r="G462"/>
  <c r="H462" s="1"/>
  <c r="D463"/>
  <c r="E463"/>
  <c r="F463"/>
  <c r="G464"/>
  <c r="H464" s="1"/>
  <c r="G465"/>
  <c r="H465" s="1"/>
  <c r="D466"/>
  <c r="E466"/>
  <c r="F466"/>
  <c r="G485"/>
  <c r="H485" s="1"/>
  <c r="G486"/>
  <c r="H486" s="1"/>
  <c r="D487"/>
  <c r="E487"/>
  <c r="F487"/>
  <c r="G467"/>
  <c r="H467" s="1"/>
  <c r="G468"/>
  <c r="H468" s="1"/>
  <c r="D469"/>
  <c r="E469"/>
  <c r="F469"/>
  <c r="G470"/>
  <c r="H470" s="1"/>
  <c r="G471"/>
  <c r="H471" s="1"/>
  <c r="D472"/>
  <c r="E472"/>
  <c r="F472"/>
  <c r="G473"/>
  <c r="H473" s="1"/>
  <c r="G474"/>
  <c r="H474" s="1"/>
  <c r="D475"/>
  <c r="E475"/>
  <c r="F475"/>
  <c r="G476"/>
  <c r="H476" s="1"/>
  <c r="G477"/>
  <c r="H477" s="1"/>
  <c r="D478"/>
  <c r="E478"/>
  <c r="F478"/>
  <c r="G479"/>
  <c r="H479" s="1"/>
  <c r="G480"/>
  <c r="H480" s="1"/>
  <c r="D481"/>
  <c r="E481"/>
  <c r="F481"/>
  <c r="G482"/>
  <c r="H482" s="1"/>
  <c r="G483"/>
  <c r="H483" s="1"/>
  <c r="D484"/>
  <c r="E484"/>
  <c r="F484"/>
  <c r="G40"/>
  <c r="H40" s="1"/>
  <c r="H42" s="1"/>
  <c r="C18" i="41" s="1"/>
  <c r="G37" i="1"/>
  <c r="H37" s="1"/>
  <c r="H39" s="1"/>
  <c r="C17" i="41" s="1"/>
  <c r="D17" s="1"/>
  <c r="E17" s="1"/>
  <c r="F165" i="1"/>
  <c r="E165"/>
  <c r="D165"/>
  <c r="G164"/>
  <c r="H164" s="1"/>
  <c r="G163"/>
  <c r="F54"/>
  <c r="E54"/>
  <c r="D54"/>
  <c r="G52"/>
  <c r="G54" s="1"/>
  <c r="F51"/>
  <c r="E51"/>
  <c r="D51"/>
  <c r="G49"/>
  <c r="G51" s="1"/>
  <c r="F48"/>
  <c r="E48"/>
  <c r="D48"/>
  <c r="G46"/>
  <c r="G48" s="1"/>
  <c r="F45"/>
  <c r="E45"/>
  <c r="D45"/>
  <c r="G43"/>
  <c r="G45" s="1"/>
  <c r="D42"/>
  <c r="E42"/>
  <c r="F42"/>
  <c r="F39"/>
  <c r="E39"/>
  <c r="G1507" i="2"/>
  <c r="G1505"/>
  <c r="G1503"/>
  <c r="G1502"/>
  <c r="G1501"/>
  <c r="G1500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3"/>
  <c r="G2172"/>
  <c r="G2171"/>
  <c r="G2170"/>
  <c r="G2169"/>
  <c r="G2168"/>
  <c r="G2167"/>
  <c r="F2166"/>
  <c r="G2166" s="1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6"/>
  <c r="G2145"/>
  <c r="G2144"/>
  <c r="G2143"/>
  <c r="G2142"/>
  <c r="G2141"/>
  <c r="G2140"/>
  <c r="F2139"/>
  <c r="G2139" s="1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7"/>
  <c r="G2046"/>
  <c r="G2045"/>
  <c r="G2044"/>
  <c r="G2043"/>
  <c r="G2042"/>
  <c r="G2041"/>
  <c r="F2040"/>
  <c r="G2040" s="1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0"/>
  <c r="G2019"/>
  <c r="G2018"/>
  <c r="G2017"/>
  <c r="G2016"/>
  <c r="G2015"/>
  <c r="G2014"/>
  <c r="F2013"/>
  <c r="G2013" s="1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1"/>
  <c r="G1990"/>
  <c r="G1989"/>
  <c r="G1988"/>
  <c r="G1987"/>
  <c r="G1986"/>
  <c r="G1985"/>
  <c r="F1984"/>
  <c r="G1984" s="1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4"/>
  <c r="G1963"/>
  <c r="G1962"/>
  <c r="G1961"/>
  <c r="G1960"/>
  <c r="G1959"/>
  <c r="G1958"/>
  <c r="F1957"/>
  <c r="G1957" s="1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6"/>
  <c r="G1935"/>
  <c r="G1934"/>
  <c r="G1933"/>
  <c r="G1932"/>
  <c r="G1931"/>
  <c r="G1927"/>
  <c r="G1926"/>
  <c r="G1925"/>
  <c r="G1924"/>
  <c r="G1923"/>
  <c r="G1922"/>
  <c r="G1921"/>
  <c r="G1920"/>
  <c r="G1919"/>
  <c r="G1916"/>
  <c r="G1915"/>
  <c r="G1914"/>
  <c r="G1913"/>
  <c r="G1912"/>
  <c r="G1911"/>
  <c r="G1910"/>
  <c r="G1909"/>
  <c r="G1908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714"/>
  <c r="G713"/>
  <c r="G712"/>
  <c r="G711"/>
  <c r="G701"/>
  <c r="G699"/>
  <c r="G698"/>
  <c r="G697"/>
  <c r="G696"/>
  <c r="G695"/>
  <c r="G201" i="41" l="1"/>
  <c r="H201" s="1"/>
  <c r="I201" s="1"/>
  <c r="J201" s="1"/>
  <c r="D190"/>
  <c r="E190" s="1"/>
  <c r="D196"/>
  <c r="E196" s="1"/>
  <c r="D200"/>
  <c r="E200" s="1"/>
  <c r="D189"/>
  <c r="E189" s="1"/>
  <c r="G189" s="1"/>
  <c r="H189" s="1"/>
  <c r="I189" s="1"/>
  <c r="J189" s="1"/>
  <c r="D193"/>
  <c r="E193" s="1"/>
  <c r="D197"/>
  <c r="E197" s="1"/>
  <c r="G197" s="1"/>
  <c r="H197" s="1"/>
  <c r="I197" s="1"/>
  <c r="J197" s="1"/>
  <c r="D192"/>
  <c r="E192" s="1"/>
  <c r="D188"/>
  <c r="E188" s="1"/>
  <c r="D194"/>
  <c r="E194" s="1"/>
  <c r="G194" s="1"/>
  <c r="H194" s="1"/>
  <c r="I194" s="1"/>
  <c r="J194" s="1"/>
  <c r="D198"/>
  <c r="E198" s="1"/>
  <c r="D187"/>
  <c r="E187" s="1"/>
  <c r="D191"/>
  <c r="E191" s="1"/>
  <c r="G191" s="1"/>
  <c r="H191" s="1"/>
  <c r="I191" s="1"/>
  <c r="J191" s="1"/>
  <c r="D195"/>
  <c r="E195" s="1"/>
  <c r="G195" s="1"/>
  <c r="D199"/>
  <c r="E199" s="1"/>
  <c r="G199" s="1"/>
  <c r="H199" s="1"/>
  <c r="I199" s="1"/>
  <c r="J199" s="1"/>
  <c r="G2021" i="2"/>
  <c r="M2021" s="1"/>
  <c r="F252" i="41" s="1"/>
  <c r="G252" s="1"/>
  <c r="H252" s="1"/>
  <c r="I252" s="1"/>
  <c r="J252" s="1"/>
  <c r="G2048" i="2"/>
  <c r="M2048" s="1"/>
  <c r="F253" i="41" s="1"/>
  <c r="G253" s="1"/>
  <c r="H253" s="1"/>
  <c r="I253" s="1"/>
  <c r="J253" s="1"/>
  <c r="G2379" i="2"/>
  <c r="M2379" s="1"/>
  <c r="F270" i="41" s="1"/>
  <c r="G270" s="1"/>
  <c r="H270" s="1"/>
  <c r="I270" s="1"/>
  <c r="J270" s="1"/>
  <c r="G1508" i="2"/>
  <c r="D18" i="41"/>
  <c r="G436" i="1"/>
  <c r="H448"/>
  <c r="C161" i="41" s="1"/>
  <c r="G442" i="1"/>
  <c r="H469"/>
  <c r="C168" i="41" s="1"/>
  <c r="G466" i="1"/>
  <c r="G454"/>
  <c r="G475"/>
  <c r="H481"/>
  <c r="C172" i="41" s="1"/>
  <c r="H460" i="1"/>
  <c r="C165" i="41" s="1"/>
  <c r="H475" i="1"/>
  <c r="C170" i="41" s="1"/>
  <c r="H466" i="1"/>
  <c r="C167" i="41" s="1"/>
  <c r="H454" i="1"/>
  <c r="C163" i="41" s="1"/>
  <c r="H442" i="1"/>
  <c r="C159" i="41" s="1"/>
  <c r="G481" i="1"/>
  <c r="H478"/>
  <c r="C171" i="41" s="1"/>
  <c r="G469" i="1"/>
  <c r="H487"/>
  <c r="C174" i="41" s="1"/>
  <c r="G460" i="1"/>
  <c r="H457"/>
  <c r="C164" i="41" s="1"/>
  <c r="G448" i="1"/>
  <c r="H445"/>
  <c r="C160" i="41" s="1"/>
  <c r="H484" i="1"/>
  <c r="C173" i="41" s="1"/>
  <c r="H472" i="1"/>
  <c r="C169" i="41" s="1"/>
  <c r="H463" i="1"/>
  <c r="C166" i="41" s="1"/>
  <c r="D166" s="1"/>
  <c r="E166" s="1"/>
  <c r="H451" i="1"/>
  <c r="C162" i="41" s="1"/>
  <c r="H439" i="1"/>
  <c r="C158" i="41" s="1"/>
  <c r="H436" i="1"/>
  <c r="C157" i="41" s="1"/>
  <c r="G484" i="1"/>
  <c r="G478"/>
  <c r="G472"/>
  <c r="G487"/>
  <c r="G463"/>
  <c r="G457"/>
  <c r="G451"/>
  <c r="G445"/>
  <c r="G439"/>
  <c r="G165"/>
  <c r="H163"/>
  <c r="H165" s="1"/>
  <c r="C62" i="41" s="1"/>
  <c r="D62" s="1"/>
  <c r="E62" s="1"/>
  <c r="G42" i="1"/>
  <c r="H49"/>
  <c r="H51" s="1"/>
  <c r="C21" i="41" s="1"/>
  <c r="H52" i="1"/>
  <c r="H54" s="1"/>
  <c r="C22" i="41" s="1"/>
  <c r="H46" i="1"/>
  <c r="H48" s="1"/>
  <c r="C20" i="41" s="1"/>
  <c r="H43" i="1"/>
  <c r="H45" s="1"/>
  <c r="C19" i="41" s="1"/>
  <c r="G39" i="1"/>
  <c r="G1890" i="2"/>
  <c r="M1890" s="1"/>
  <c r="F243" i="41" s="1"/>
  <c r="G243" s="1"/>
  <c r="H243" s="1"/>
  <c r="I243" s="1"/>
  <c r="J243" s="1"/>
  <c r="G1907" i="2"/>
  <c r="M1907" s="1"/>
  <c r="F244" i="41" s="1"/>
  <c r="G244" s="1"/>
  <c r="H244" s="1"/>
  <c r="I244" s="1"/>
  <c r="J244" s="1"/>
  <c r="G1918" i="2"/>
  <c r="M1918" s="1"/>
  <c r="F245" i="41" s="1"/>
  <c r="G245" s="1"/>
  <c r="H245" s="1"/>
  <c r="I245" s="1"/>
  <c r="J245" s="1"/>
  <c r="G1929" i="2"/>
  <c r="F246" i="41" s="1"/>
  <c r="G246" s="1"/>
  <c r="H246" s="1"/>
  <c r="I246" s="1"/>
  <c r="J246" s="1"/>
  <c r="G1937" i="2"/>
  <c r="M1937" s="1"/>
  <c r="F248" i="41" s="1"/>
  <c r="G248" s="1"/>
  <c r="H248" s="1"/>
  <c r="I248" s="1"/>
  <c r="J248" s="1"/>
  <c r="G2268" i="2"/>
  <c r="M2268" s="1"/>
  <c r="F264" i="41" s="1"/>
  <c r="G264" s="1"/>
  <c r="H264" s="1"/>
  <c r="I264" s="1"/>
  <c r="J264" s="1"/>
  <c r="G2286" i="2"/>
  <c r="M2286" s="1"/>
  <c r="F265" i="41" s="1"/>
  <c r="G2342" i="2"/>
  <c r="M2342" s="1"/>
  <c r="F268" i="41" s="1"/>
  <c r="G268" s="1"/>
  <c r="H268" s="1"/>
  <c r="I268" s="1"/>
  <c r="J268" s="1"/>
  <c r="G2360" i="2"/>
  <c r="M2360" s="1"/>
  <c r="F269" i="41" s="1"/>
  <c r="G269" s="1"/>
  <c r="H269" s="1"/>
  <c r="I269" s="1"/>
  <c r="J269" s="1"/>
  <c r="G702" i="2"/>
  <c r="M702" s="1"/>
  <c r="G73" i="41" s="1"/>
  <c r="H73" s="1"/>
  <c r="I73" s="1"/>
  <c r="J73" s="1"/>
  <c r="G715" i="2"/>
  <c r="M715" s="1"/>
  <c r="F75" i="41" s="1"/>
  <c r="G75" s="1"/>
  <c r="H75" s="1"/>
  <c r="I75" s="1"/>
  <c r="J75" s="1"/>
  <c r="G1965" i="2"/>
  <c r="M1965" s="1"/>
  <c r="F250" i="41" s="1"/>
  <c r="G250" s="1"/>
  <c r="H250" s="1"/>
  <c r="I250" s="1"/>
  <c r="J250" s="1"/>
  <c r="G1992" i="2"/>
  <c r="M1992" s="1"/>
  <c r="F251" i="41" s="1"/>
  <c r="G251" s="1"/>
  <c r="H251" s="1"/>
  <c r="I251" s="1"/>
  <c r="J251" s="1"/>
  <c r="G2066" i="2"/>
  <c r="M2066" s="1"/>
  <c r="F254" i="41" s="1"/>
  <c r="G254" s="1"/>
  <c r="H254" s="1"/>
  <c r="I254" s="1"/>
  <c r="J254" s="1"/>
  <c r="G2084" i="2"/>
  <c r="M2084" s="1"/>
  <c r="F255" i="41" s="1"/>
  <c r="G255" s="1"/>
  <c r="H255" s="1"/>
  <c r="I255" s="1"/>
  <c r="J255" s="1"/>
  <c r="G2102" i="2"/>
  <c r="M2102" s="1"/>
  <c r="F256" i="41" s="1"/>
  <c r="G256" s="1"/>
  <c r="H256" s="1"/>
  <c r="I256" s="1"/>
  <c r="J256" s="1"/>
  <c r="G2120" i="2"/>
  <c r="M2120" s="1"/>
  <c r="F257" i="41" s="1"/>
  <c r="G257" s="1"/>
  <c r="H257" s="1"/>
  <c r="I257" s="1"/>
  <c r="J257" s="1"/>
  <c r="G2147" i="2"/>
  <c r="M2147" s="1"/>
  <c r="F258" i="41" s="1"/>
  <c r="G258" s="1"/>
  <c r="H258" s="1"/>
  <c r="I258" s="1"/>
  <c r="J258" s="1"/>
  <c r="G2174" i="2"/>
  <c r="M2174" s="1"/>
  <c r="F259" i="41" s="1"/>
  <c r="G259" s="1"/>
  <c r="H259" s="1"/>
  <c r="I259" s="1"/>
  <c r="J259" s="1"/>
  <c r="G2193" i="2"/>
  <c r="M2193" s="1"/>
  <c r="F260" i="41" s="1"/>
  <c r="G260" s="1"/>
  <c r="H260" s="1"/>
  <c r="I260" s="1"/>
  <c r="J260" s="1"/>
  <c r="G2212" i="2"/>
  <c r="M2212" s="1"/>
  <c r="F261" i="41" s="1"/>
  <c r="G261" s="1"/>
  <c r="H261" s="1"/>
  <c r="I261" s="1"/>
  <c r="J261" s="1"/>
  <c r="G2231" i="2"/>
  <c r="M2231" s="1"/>
  <c r="F262" i="41" s="1"/>
  <c r="G262" s="1"/>
  <c r="H262" s="1"/>
  <c r="I262" s="1"/>
  <c r="J262" s="1"/>
  <c r="G2250" i="2"/>
  <c r="M2250" s="1"/>
  <c r="F263" i="41" s="1"/>
  <c r="G2305" i="2"/>
  <c r="M2305" s="1"/>
  <c r="F266" i="41" s="1"/>
  <c r="G266" s="1"/>
  <c r="H266" s="1"/>
  <c r="I266" s="1"/>
  <c r="J266" s="1"/>
  <c r="G2323" i="2"/>
  <c r="M2323" s="1"/>
  <c r="F267" i="41" s="1"/>
  <c r="G1510" i="2"/>
  <c r="G1511"/>
  <c r="G1512"/>
  <c r="G1514"/>
  <c r="G1516"/>
  <c r="G188" i="41" l="1"/>
  <c r="H188" s="1"/>
  <c r="I188" s="1"/>
  <c r="J188" s="1"/>
  <c r="G192"/>
  <c r="H192" s="1"/>
  <c r="I192" s="1"/>
  <c r="J192" s="1"/>
  <c r="G267"/>
  <c r="H267" s="1"/>
  <c r="I267" s="1"/>
  <c r="J267" s="1"/>
  <c r="G263"/>
  <c r="H263" s="1"/>
  <c r="I263" s="1"/>
  <c r="J263" s="1"/>
  <c r="G265"/>
  <c r="H265" s="1"/>
  <c r="I265" s="1"/>
  <c r="J265" s="1"/>
  <c r="G187"/>
  <c r="H187" s="1"/>
  <c r="I187" s="1"/>
  <c r="J187" s="1"/>
  <c r="G198"/>
  <c r="H198" s="1"/>
  <c r="I198" s="1"/>
  <c r="J198" s="1"/>
  <c r="G190"/>
  <c r="H190" s="1"/>
  <c r="I190" s="1"/>
  <c r="J190" s="1"/>
  <c r="D158"/>
  <c r="E158" s="1"/>
  <c r="D173"/>
  <c r="E173" s="1"/>
  <c r="D170"/>
  <c r="E170" s="1"/>
  <c r="D165"/>
  <c r="E165" s="1"/>
  <c r="D168"/>
  <c r="E168" s="1"/>
  <c r="D161"/>
  <c r="E161" s="1"/>
  <c r="H195"/>
  <c r="I195" s="1"/>
  <c r="J195" s="1"/>
  <c r="G193"/>
  <c r="H193" s="1"/>
  <c r="I193" s="1"/>
  <c r="J193" s="1"/>
  <c r="G200"/>
  <c r="H200" s="1"/>
  <c r="I200" s="1"/>
  <c r="J200" s="1"/>
  <c r="G196"/>
  <c r="H196" s="1"/>
  <c r="I196" s="1"/>
  <c r="J196" s="1"/>
  <c r="D157"/>
  <c r="E157" s="1"/>
  <c r="D162"/>
  <c r="E162" s="1"/>
  <c r="D169"/>
  <c r="E169" s="1"/>
  <c r="D160"/>
  <c r="E160" s="1"/>
  <c r="D164"/>
  <c r="E164" s="1"/>
  <c r="D174"/>
  <c r="E174" s="1"/>
  <c r="D171"/>
  <c r="E171" s="1"/>
  <c r="D159"/>
  <c r="E159" s="1"/>
  <c r="D167"/>
  <c r="E167" s="1"/>
  <c r="D172"/>
  <c r="E172" s="1"/>
  <c r="D163"/>
  <c r="E163" s="1"/>
  <c r="E18"/>
  <c r="D19"/>
  <c r="E19" s="1"/>
  <c r="D22"/>
  <c r="E22" s="1"/>
  <c r="D20"/>
  <c r="E20" s="1"/>
  <c r="D21"/>
  <c r="E21" s="1"/>
  <c r="G1517" i="2"/>
  <c r="M1517" s="1"/>
  <c r="F174" i="41" s="1"/>
  <c r="G1549" i="2"/>
  <c r="G1548"/>
  <c r="G1547"/>
  <c r="G1546"/>
  <c r="G1545"/>
  <c r="G1544"/>
  <c r="G1543"/>
  <c r="G1541"/>
  <c r="G1540"/>
  <c r="G1539"/>
  <c r="G1538"/>
  <c r="G1537"/>
  <c r="G1536"/>
  <c r="G1535"/>
  <c r="G1534"/>
  <c r="G1533"/>
  <c r="G1532"/>
  <c r="G1524"/>
  <c r="G1523"/>
  <c r="G1522"/>
  <c r="G174" i="41" l="1"/>
  <c r="H174" s="1"/>
  <c r="I174" s="1"/>
  <c r="J174" s="1"/>
  <c r="G1542" i="2"/>
  <c r="M1542" s="1"/>
  <c r="F178" i="41" s="1"/>
  <c r="G178" s="1"/>
  <c r="H178" s="1"/>
  <c r="I178" s="1"/>
  <c r="J178" s="1"/>
  <c r="G1550" i="2"/>
  <c r="M1550" s="1"/>
  <c r="F179" i="41" s="1"/>
  <c r="G179" s="1"/>
  <c r="H179" s="1"/>
  <c r="I179" s="1"/>
  <c r="J179" s="1"/>
  <c r="G1525" i="2"/>
  <c r="M1525" s="1"/>
  <c r="F176" i="41" s="1"/>
  <c r="G176" s="1"/>
  <c r="H176" s="1"/>
  <c r="I176" s="1"/>
  <c r="J176" s="1"/>
  <c r="G567" i="2"/>
  <c r="G566"/>
  <c r="G565"/>
  <c r="G564"/>
  <c r="G563"/>
  <c r="G562"/>
  <c r="G561"/>
  <c r="G560"/>
  <c r="G559"/>
  <c r="G91"/>
  <c r="G90"/>
  <c r="G88"/>
  <c r="G87"/>
  <c r="G115"/>
  <c r="G114"/>
  <c r="G113"/>
  <c r="G112"/>
  <c r="G111"/>
  <c r="G110"/>
  <c r="G109"/>
  <c r="G107"/>
  <c r="G106"/>
  <c r="G105"/>
  <c r="G104"/>
  <c r="G103"/>
  <c r="G102"/>
  <c r="G101"/>
  <c r="G99"/>
  <c r="G98"/>
  <c r="G97"/>
  <c r="G96"/>
  <c r="G95"/>
  <c r="G94"/>
  <c r="G93"/>
  <c r="G568" l="1"/>
  <c r="M568" s="1"/>
  <c r="G92"/>
  <c r="F58" i="41"/>
  <c r="G100" i="2"/>
  <c r="M100" s="1"/>
  <c r="F20" i="41" s="1"/>
  <c r="G108" i="2"/>
  <c r="M108" s="1"/>
  <c r="F21" i="41" s="1"/>
  <c r="G21" s="1"/>
  <c r="H21" s="1"/>
  <c r="I21" s="1"/>
  <c r="J21" s="1"/>
  <c r="M92" i="2"/>
  <c r="F19" i="41" s="1"/>
  <c r="G19" s="1"/>
  <c r="H19" s="1"/>
  <c r="I19" s="1"/>
  <c r="J19" s="1"/>
  <c r="G116" i="2"/>
  <c r="M116" s="1"/>
  <c r="F22" i="41" s="1"/>
  <c r="G22" s="1"/>
  <c r="H22" s="1"/>
  <c r="I22" s="1"/>
  <c r="J22" s="1"/>
  <c r="G177" i="1"/>
  <c r="H177" s="1"/>
  <c r="G174"/>
  <c r="H174" s="1"/>
  <c r="G56"/>
  <c r="H56" s="1"/>
  <c r="G1485" i="2"/>
  <c r="G1491"/>
  <c r="G1490"/>
  <c r="G1489"/>
  <c r="G1488"/>
  <c r="G1487"/>
  <c r="G1486"/>
  <c r="G1484"/>
  <c r="G1482"/>
  <c r="G1481"/>
  <c r="G1480"/>
  <c r="G1479"/>
  <c r="G1478"/>
  <c r="G1477"/>
  <c r="G1476"/>
  <c r="G1475"/>
  <c r="G1474"/>
  <c r="G1473"/>
  <c r="G1468"/>
  <c r="G1469"/>
  <c r="G1465"/>
  <c r="G1464"/>
  <c r="G1463"/>
  <c r="G1462"/>
  <c r="G1461"/>
  <c r="G1460"/>
  <c r="G1459"/>
  <c r="G1458"/>
  <c r="G1457"/>
  <c r="G421" i="1"/>
  <c r="H421" s="1"/>
  <c r="G422"/>
  <c r="H422" s="1"/>
  <c r="G1466" i="2"/>
  <c r="G1467"/>
  <c r="G1471"/>
  <c r="G1455"/>
  <c r="G1454"/>
  <c r="G1453"/>
  <c r="G1452"/>
  <c r="G1451"/>
  <c r="G1450"/>
  <c r="G1449"/>
  <c r="G1448"/>
  <c r="G1447"/>
  <c r="G1446"/>
  <c r="G1445"/>
  <c r="G1444"/>
  <c r="G1443"/>
  <c r="G1304"/>
  <c r="G1303"/>
  <c r="G1286"/>
  <c r="G1266"/>
  <c r="G1244"/>
  <c r="G1243"/>
  <c r="G1227"/>
  <c r="G1285"/>
  <c r="G1291"/>
  <c r="G1292"/>
  <c r="G1293"/>
  <c r="G1294"/>
  <c r="G1295"/>
  <c r="G1296"/>
  <c r="G1297"/>
  <c r="G1298"/>
  <c r="G1283"/>
  <c r="G365" i="1"/>
  <c r="H365" s="1"/>
  <c r="G364"/>
  <c r="H364" s="1"/>
  <c r="G1272" i="2"/>
  <c r="G1273"/>
  <c r="G1274"/>
  <c r="G1275"/>
  <c r="G1276"/>
  <c r="G1277"/>
  <c r="G1278"/>
  <c r="G1265"/>
  <c r="G1264"/>
  <c r="G1248"/>
  <c r="G1225"/>
  <c r="G1259"/>
  <c r="G1258"/>
  <c r="G1257"/>
  <c r="G1256"/>
  <c r="G1255"/>
  <c r="G1254"/>
  <c r="G1253"/>
  <c r="G1252"/>
  <c r="G1239"/>
  <c r="G1233"/>
  <c r="G1234"/>
  <c r="G1235"/>
  <c r="G1236"/>
  <c r="G1237"/>
  <c r="G1238"/>
  <c r="G1232"/>
  <c r="G1221"/>
  <c r="G1073"/>
  <c r="G1074"/>
  <c r="G1075"/>
  <c r="G1076"/>
  <c r="G1077"/>
  <c r="G1078"/>
  <c r="G1072"/>
  <c r="G1220"/>
  <c r="G1215"/>
  <c r="G1219"/>
  <c r="G1216"/>
  <c r="G1217"/>
  <c r="G1218"/>
  <c r="G1247"/>
  <c r="G1080"/>
  <c r="G1496"/>
  <c r="G1495"/>
  <c r="G1810"/>
  <c r="G1800"/>
  <c r="G1791"/>
  <c r="G1782"/>
  <c r="G1773"/>
  <c r="G1764"/>
  <c r="G1755"/>
  <c r="G1746"/>
  <c r="G1738"/>
  <c r="G1728"/>
  <c r="G1719"/>
  <c r="G1710"/>
  <c r="G1701"/>
  <c r="G1693"/>
  <c r="G1684"/>
  <c r="G1673"/>
  <c r="G1665"/>
  <c r="G1656"/>
  <c r="G1647"/>
  <c r="G1811"/>
  <c r="G1799"/>
  <c r="G1792"/>
  <c r="G1783"/>
  <c r="G1774"/>
  <c r="G1765"/>
  <c r="G1756"/>
  <c r="G1745"/>
  <c r="G1737"/>
  <c r="G1729"/>
  <c r="G1720"/>
  <c r="G1711"/>
  <c r="G1702"/>
  <c r="G1692"/>
  <c r="G1683"/>
  <c r="G1674"/>
  <c r="G1666"/>
  <c r="G1657"/>
  <c r="G1648"/>
  <c r="G1646"/>
  <c r="G1593"/>
  <c r="G1583"/>
  <c r="G1574"/>
  <c r="G1456" l="1"/>
  <c r="G1472"/>
  <c r="M1472" s="1"/>
  <c r="G20" i="41"/>
  <c r="H20" s="1"/>
  <c r="I20" s="1"/>
  <c r="J20" s="1"/>
  <c r="G1483" i="2"/>
  <c r="F153" i="41" s="1"/>
  <c r="F151"/>
  <c r="F152"/>
  <c r="E25" i="38" l="1"/>
  <c r="D48"/>
  <c r="D35"/>
  <c r="D34"/>
  <c r="F48"/>
  <c r="E48"/>
  <c r="B47"/>
  <c r="C47" s="1"/>
  <c r="B46"/>
  <c r="C11"/>
  <c r="C10"/>
  <c r="C9"/>
  <c r="C17" s="1"/>
  <c r="E22" s="1"/>
  <c r="E26" s="1"/>
  <c r="E27" s="1"/>
  <c r="E28" s="1"/>
  <c r="G589" i="1"/>
  <c r="H589" s="1"/>
  <c r="C240" i="41" s="1"/>
  <c r="G1440" i="2"/>
  <c r="G1439"/>
  <c r="G1438"/>
  <c r="G1437"/>
  <c r="G1436"/>
  <c r="G1435"/>
  <c r="G1434"/>
  <c r="G1433"/>
  <c r="F409" i="1"/>
  <c r="E409"/>
  <c r="D409"/>
  <c r="F412"/>
  <c r="E412"/>
  <c r="D412"/>
  <c r="G411"/>
  <c r="H411" s="1"/>
  <c r="G410"/>
  <c r="G1861" i="2"/>
  <c r="G1859"/>
  <c r="G1860"/>
  <c r="G1862"/>
  <c r="G1858"/>
  <c r="G1857"/>
  <c r="G1855"/>
  <c r="G1854"/>
  <c r="G1853"/>
  <c r="G1851"/>
  <c r="G1850"/>
  <c r="G1849"/>
  <c r="G1847"/>
  <c r="G1846"/>
  <c r="G1845"/>
  <c r="G1841"/>
  <c r="G1837"/>
  <c r="G1843"/>
  <c r="G1842"/>
  <c r="G1840"/>
  <c r="G1838"/>
  <c r="G1836"/>
  <c r="G1835"/>
  <c r="G1833"/>
  <c r="G1832"/>
  <c r="G1831"/>
  <c r="G1829"/>
  <c r="G1828"/>
  <c r="G1827"/>
  <c r="G1825"/>
  <c r="G1824"/>
  <c r="G1823"/>
  <c r="G1821"/>
  <c r="G1820"/>
  <c r="G1819"/>
  <c r="G1817"/>
  <c r="G1816"/>
  <c r="G1815"/>
  <c r="G580" i="1"/>
  <c r="H580" s="1"/>
  <c r="C231" i="41" s="1"/>
  <c r="G581" i="1"/>
  <c r="H581" s="1"/>
  <c r="C232" i="41" s="1"/>
  <c r="G582" i="1"/>
  <c r="H582" s="1"/>
  <c r="C233" i="41" s="1"/>
  <c r="G583" i="1"/>
  <c r="H583" s="1"/>
  <c r="C234" i="41" s="1"/>
  <c r="G584" i="1"/>
  <c r="H584" s="1"/>
  <c r="C235" i="41" s="1"/>
  <c r="G585" i="1"/>
  <c r="H585" s="1"/>
  <c r="C236" i="41" s="1"/>
  <c r="G586" i="1"/>
  <c r="H586" s="1"/>
  <c r="C237" i="41" s="1"/>
  <c r="G587" i="1"/>
  <c r="H587" s="1"/>
  <c r="C238" i="41" s="1"/>
  <c r="G588" i="1"/>
  <c r="H588" s="1"/>
  <c r="C239" i="41" s="1"/>
  <c r="G579" i="1"/>
  <c r="H579" s="1"/>
  <c r="C230" i="41" s="1"/>
  <c r="E76"/>
  <c r="G76" s="1"/>
  <c r="H76" s="1"/>
  <c r="I76" s="1"/>
  <c r="D77"/>
  <c r="D78"/>
  <c r="E78" s="1"/>
  <c r="G78" s="1"/>
  <c r="H78" s="1"/>
  <c r="I78" s="1"/>
  <c r="E415" i="1"/>
  <c r="I609" i="2"/>
  <c r="I157"/>
  <c r="I224"/>
  <c r="L527"/>
  <c r="I527"/>
  <c r="L248"/>
  <c r="I248"/>
  <c r="L15"/>
  <c r="I657"/>
  <c r="I642"/>
  <c r="I627"/>
  <c r="I118"/>
  <c r="I172"/>
  <c r="L8"/>
  <c r="G1169"/>
  <c r="G1170"/>
  <c r="G1171"/>
  <c r="G1172"/>
  <c r="G1173"/>
  <c r="G1174"/>
  <c r="G1175"/>
  <c r="G1176"/>
  <c r="I998"/>
  <c r="I977"/>
  <c r="I970"/>
  <c r="I963"/>
  <c r="I956"/>
  <c r="I949"/>
  <c r="I942"/>
  <c r="I935"/>
  <c r="I921"/>
  <c r="I914"/>
  <c r="I907"/>
  <c r="I900"/>
  <c r="G1024"/>
  <c r="G1017"/>
  <c r="G1010"/>
  <c r="G1003"/>
  <c r="G996"/>
  <c r="G982"/>
  <c r="G975"/>
  <c r="G968"/>
  <c r="G961"/>
  <c r="G954"/>
  <c r="G947"/>
  <c r="G939"/>
  <c r="G933"/>
  <c r="G926"/>
  <c r="G918"/>
  <c r="G911"/>
  <c r="G904"/>
  <c r="G184"/>
  <c r="G231"/>
  <c r="G1309"/>
  <c r="G654"/>
  <c r="G653"/>
  <c r="G652"/>
  <c r="G172"/>
  <c r="G185"/>
  <c r="G173"/>
  <c r="G121"/>
  <c r="G192"/>
  <c r="G1660"/>
  <c r="G1661"/>
  <c r="G1662"/>
  <c r="G1663"/>
  <c r="G1664"/>
  <c r="G1667"/>
  <c r="L1631"/>
  <c r="G1766"/>
  <c r="G1623"/>
  <c r="G1621"/>
  <c r="G1615"/>
  <c r="G241"/>
  <c r="G224"/>
  <c r="G203"/>
  <c r="G191"/>
  <c r="G179"/>
  <c r="G1629"/>
  <c r="G1610"/>
  <c r="G1611"/>
  <c r="G1638"/>
  <c r="G1805"/>
  <c r="G1796"/>
  <c r="G1787"/>
  <c r="G1778"/>
  <c r="G1769"/>
  <c r="G1760"/>
  <c r="G1751"/>
  <c r="G1742"/>
  <c r="G1733"/>
  <c r="G1724"/>
  <c r="G1715"/>
  <c r="G1706"/>
  <c r="G1697"/>
  <c r="G1688"/>
  <c r="G1679"/>
  <c r="G1670"/>
  <c r="G1652"/>
  <c r="G1600"/>
  <c r="G1595"/>
  <c r="G1585"/>
  <c r="G1575"/>
  <c r="G1565"/>
  <c r="G1528"/>
  <c r="G1520"/>
  <c r="G1807"/>
  <c r="G1798"/>
  <c r="G1789"/>
  <c r="G1780"/>
  <c r="G1771"/>
  <c r="G1762"/>
  <c r="G1753"/>
  <c r="G1744"/>
  <c r="G1735"/>
  <c r="G1726"/>
  <c r="G1717"/>
  <c r="G1708"/>
  <c r="G1699"/>
  <c r="G1690"/>
  <c r="G1681"/>
  <c r="G1672"/>
  <c r="G1654"/>
  <c r="G1645"/>
  <c r="G1314"/>
  <c r="G38"/>
  <c r="G33"/>
  <c r="G26"/>
  <c r="G1614"/>
  <c r="G1628"/>
  <c r="G909"/>
  <c r="G916"/>
  <c r="G923"/>
  <c r="G930"/>
  <c r="G937"/>
  <c r="G944"/>
  <c r="G951"/>
  <c r="G958"/>
  <c r="G965"/>
  <c r="G972"/>
  <c r="G979"/>
  <c r="G993"/>
  <c r="G1000"/>
  <c r="G1007"/>
  <c r="G1014"/>
  <c r="G1021"/>
  <c r="G1497"/>
  <c r="G1637"/>
  <c r="G81"/>
  <c r="G642"/>
  <c r="G633"/>
  <c r="G627"/>
  <c r="G621"/>
  <c r="G610"/>
  <c r="G194"/>
  <c r="G174"/>
  <c r="G681"/>
  <c r="G636"/>
  <c r="G170"/>
  <c r="G665"/>
  <c r="G664"/>
  <c r="G663"/>
  <c r="G662"/>
  <c r="G661"/>
  <c r="G660"/>
  <c r="G659"/>
  <c r="G658"/>
  <c r="G657"/>
  <c r="G555"/>
  <c r="G537"/>
  <c r="G536"/>
  <c r="G535"/>
  <c r="G534"/>
  <c r="G533"/>
  <c r="G532"/>
  <c r="G531"/>
  <c r="G530"/>
  <c r="G529"/>
  <c r="G528"/>
  <c r="G527"/>
  <c r="G523"/>
  <c r="G522"/>
  <c r="G509"/>
  <c r="G508"/>
  <c r="G495"/>
  <c r="G494"/>
  <c r="G481"/>
  <c r="G480"/>
  <c r="G467"/>
  <c r="G466"/>
  <c r="G453"/>
  <c r="G452"/>
  <c r="G439"/>
  <c r="G438"/>
  <c r="G425"/>
  <c r="G424"/>
  <c r="G411"/>
  <c r="G410"/>
  <c r="G397"/>
  <c r="G396"/>
  <c r="G383"/>
  <c r="G382"/>
  <c r="G369"/>
  <c r="G368"/>
  <c r="G355"/>
  <c r="G354"/>
  <c r="G341"/>
  <c r="G340"/>
  <c r="G327"/>
  <c r="G326"/>
  <c r="G313"/>
  <c r="G312"/>
  <c r="G299"/>
  <c r="G298"/>
  <c r="G285"/>
  <c r="G284"/>
  <c r="G271"/>
  <c r="G270"/>
  <c r="G221"/>
  <c r="G257"/>
  <c r="G235"/>
  <c r="G513"/>
  <c r="G499"/>
  <c r="G485"/>
  <c r="G471"/>
  <c r="G457"/>
  <c r="G443"/>
  <c r="G429"/>
  <c r="G415"/>
  <c r="G401"/>
  <c r="G387"/>
  <c r="G373"/>
  <c r="G359"/>
  <c r="G345"/>
  <c r="G331"/>
  <c r="G317"/>
  <c r="G303"/>
  <c r="G289"/>
  <c r="G274"/>
  <c r="G260"/>
  <c r="G208"/>
  <c r="G589"/>
  <c r="G579"/>
  <c r="G569"/>
  <c r="G599"/>
  <c r="G549"/>
  <c r="G539"/>
  <c r="G515"/>
  <c r="G501"/>
  <c r="G487"/>
  <c r="G473"/>
  <c r="G459"/>
  <c r="G445"/>
  <c r="G431"/>
  <c r="G417"/>
  <c r="G403"/>
  <c r="G389"/>
  <c r="G375"/>
  <c r="G361"/>
  <c r="G347"/>
  <c r="G333"/>
  <c r="G319"/>
  <c r="G305"/>
  <c r="G291"/>
  <c r="G276"/>
  <c r="G262"/>
  <c r="G254"/>
  <c r="G246"/>
  <c r="G210"/>
  <c r="G248"/>
  <c r="G614"/>
  <c r="G73"/>
  <c r="G655"/>
  <c r="G637"/>
  <c r="G631"/>
  <c r="G623"/>
  <c r="G613"/>
  <c r="G596"/>
  <c r="G586"/>
  <c r="G576"/>
  <c r="G606"/>
  <c r="G556"/>
  <c r="G546"/>
  <c r="G518"/>
  <c r="G504"/>
  <c r="G490"/>
  <c r="G476"/>
  <c r="G462"/>
  <c r="G448"/>
  <c r="G434"/>
  <c r="G420"/>
  <c r="G406"/>
  <c r="G392"/>
  <c r="G378"/>
  <c r="G364"/>
  <c r="G350"/>
  <c r="G336"/>
  <c r="G322"/>
  <c r="G308"/>
  <c r="G294"/>
  <c r="G279"/>
  <c r="G255"/>
  <c r="G216"/>
  <c r="G205"/>
  <c r="G195"/>
  <c r="G182"/>
  <c r="G166"/>
  <c r="G130"/>
  <c r="G37"/>
  <c r="G25"/>
  <c r="G20"/>
  <c r="G1334"/>
  <c r="G945"/>
  <c r="G685"/>
  <c r="G315"/>
  <c r="G371"/>
  <c r="G301"/>
  <c r="G521"/>
  <c r="G520"/>
  <c r="G507"/>
  <c r="G506"/>
  <c r="G493"/>
  <c r="G492"/>
  <c r="G479"/>
  <c r="G478"/>
  <c r="G465"/>
  <c r="G464"/>
  <c r="G451"/>
  <c r="G450"/>
  <c r="G437"/>
  <c r="G436"/>
  <c r="G423"/>
  <c r="G422"/>
  <c r="G409"/>
  <c r="G408"/>
  <c r="G395"/>
  <c r="G394"/>
  <c r="G381"/>
  <c r="G380"/>
  <c r="G367"/>
  <c r="G366"/>
  <c r="G353"/>
  <c r="G352"/>
  <c r="G339"/>
  <c r="G338"/>
  <c r="G325"/>
  <c r="G324"/>
  <c r="G311"/>
  <c r="G310"/>
  <c r="G297"/>
  <c r="G296"/>
  <c r="G283"/>
  <c r="G282"/>
  <c r="G265"/>
  <c r="G264"/>
  <c r="G196"/>
  <c r="G1095"/>
  <c r="G1094"/>
  <c r="G647"/>
  <c r="G648"/>
  <c r="G649"/>
  <c r="G650"/>
  <c r="G651"/>
  <c r="G1307"/>
  <c r="G1306"/>
  <c r="G1288"/>
  <c r="G1287"/>
  <c r="G1269"/>
  <c r="G1268"/>
  <c r="G1250"/>
  <c r="G1249"/>
  <c r="G1230"/>
  <c r="G1229"/>
  <c r="G1431"/>
  <c r="G1430"/>
  <c r="G1422"/>
  <c r="G1421"/>
  <c r="G1413"/>
  <c r="G1412"/>
  <c r="G1404"/>
  <c r="G1403"/>
  <c r="G1395"/>
  <c r="G1394"/>
  <c r="G1386"/>
  <c r="G1385"/>
  <c r="G1377"/>
  <c r="G1376"/>
  <c r="G1368"/>
  <c r="G1367"/>
  <c r="G1359"/>
  <c r="G1358"/>
  <c r="G1350"/>
  <c r="G1349"/>
  <c r="G1341"/>
  <c r="G1340"/>
  <c r="G1332"/>
  <c r="G1331"/>
  <c r="G1323"/>
  <c r="G1322"/>
  <c r="G1212"/>
  <c r="G1211"/>
  <c r="G1203"/>
  <c r="G1202"/>
  <c r="G1194"/>
  <c r="G1193"/>
  <c r="G1185"/>
  <c r="G1184"/>
  <c r="G1167"/>
  <c r="G1166"/>
  <c r="G1158"/>
  <c r="G1157"/>
  <c r="G1149"/>
  <c r="G1148"/>
  <c r="G1140"/>
  <c r="G1139"/>
  <c r="G1131"/>
  <c r="G1130"/>
  <c r="G1122"/>
  <c r="G1121"/>
  <c r="G1113"/>
  <c r="G1112"/>
  <c r="G1104"/>
  <c r="G1103"/>
  <c r="G1086"/>
  <c r="G1085"/>
  <c r="G1070"/>
  <c r="G1069"/>
  <c r="G1061"/>
  <c r="G1060"/>
  <c r="G1052"/>
  <c r="G1051"/>
  <c r="G1043"/>
  <c r="G1042"/>
  <c r="G212"/>
  <c r="G78"/>
  <c r="G691"/>
  <c r="G687"/>
  <c r="G679"/>
  <c r="G645"/>
  <c r="G640"/>
  <c r="G629"/>
  <c r="G620"/>
  <c r="G611"/>
  <c r="G595"/>
  <c r="G585"/>
  <c r="G575"/>
  <c r="G605"/>
  <c r="G545"/>
  <c r="G524"/>
  <c r="G510"/>
  <c r="G496"/>
  <c r="G482"/>
  <c r="G468"/>
  <c r="G454"/>
  <c r="G440"/>
  <c r="G426"/>
  <c r="G412"/>
  <c r="G398"/>
  <c r="G384"/>
  <c r="G370"/>
  <c r="G356"/>
  <c r="G342"/>
  <c r="G328"/>
  <c r="G314"/>
  <c r="G300"/>
  <c r="G286"/>
  <c r="G269"/>
  <c r="G242"/>
  <c r="G228"/>
  <c r="G215"/>
  <c r="G204"/>
  <c r="G181"/>
  <c r="G165"/>
  <c r="F382" i="1"/>
  <c r="E382"/>
  <c r="D382"/>
  <c r="G381"/>
  <c r="H381" s="1"/>
  <c r="G380"/>
  <c r="H380" s="1"/>
  <c r="F552"/>
  <c r="E552"/>
  <c r="F549"/>
  <c r="E549"/>
  <c r="F540"/>
  <c r="E540"/>
  <c r="F527"/>
  <c r="E527"/>
  <c r="E430"/>
  <c r="E427"/>
  <c r="F424"/>
  <c r="E424"/>
  <c r="F419"/>
  <c r="E419"/>
  <c r="F415"/>
  <c r="F406"/>
  <c r="E406"/>
  <c r="F403"/>
  <c r="E403"/>
  <c r="F400"/>
  <c r="F397"/>
  <c r="F394"/>
  <c r="F391"/>
  <c r="E400"/>
  <c r="E397"/>
  <c r="E394"/>
  <c r="E391"/>
  <c r="E388"/>
  <c r="E320"/>
  <c r="E317"/>
  <c r="E314"/>
  <c r="E311"/>
  <c r="E308"/>
  <c r="E305"/>
  <c r="E302"/>
  <c r="E299"/>
  <c r="E296"/>
  <c r="E292"/>
  <c r="E289"/>
  <c r="E286"/>
  <c r="E283"/>
  <c r="E277"/>
  <c r="E274"/>
  <c r="E271"/>
  <c r="E268"/>
  <c r="E265"/>
  <c r="E262"/>
  <c r="E259"/>
  <c r="E256"/>
  <c r="E253"/>
  <c r="E250"/>
  <c r="E247"/>
  <c r="E244"/>
  <c r="E241"/>
  <c r="E120"/>
  <c r="E117"/>
  <c r="E114"/>
  <c r="E111"/>
  <c r="E108"/>
  <c r="E105"/>
  <c r="E102"/>
  <c r="E99"/>
  <c r="E96"/>
  <c r="E93"/>
  <c r="E90"/>
  <c r="E87"/>
  <c r="E84"/>
  <c r="E81"/>
  <c r="E79"/>
  <c r="E72"/>
  <c r="E70"/>
  <c r="E67"/>
  <c r="E61"/>
  <c r="E58"/>
  <c r="E20"/>
  <c r="E17"/>
  <c r="E14"/>
  <c r="E11"/>
  <c r="E8"/>
  <c r="F77"/>
  <c r="F70"/>
  <c r="F67"/>
  <c r="F61"/>
  <c r="F20"/>
  <c r="F17"/>
  <c r="F8"/>
  <c r="G6"/>
  <c r="H6" s="1"/>
  <c r="D427"/>
  <c r="D424"/>
  <c r="G425"/>
  <c r="H425" s="1"/>
  <c r="G426"/>
  <c r="H426" s="1"/>
  <c r="F427"/>
  <c r="G420"/>
  <c r="H420" s="1"/>
  <c r="G423"/>
  <c r="H423" s="1"/>
  <c r="G417"/>
  <c r="H417" s="1"/>
  <c r="G418"/>
  <c r="H418" s="1"/>
  <c r="G428"/>
  <c r="H428" s="1"/>
  <c r="G429"/>
  <c r="H429" s="1"/>
  <c r="F430"/>
  <c r="D430"/>
  <c r="G413"/>
  <c r="G414"/>
  <c r="H414" s="1"/>
  <c r="G405"/>
  <c r="G399"/>
  <c r="H399" s="1"/>
  <c r="G393"/>
  <c r="G387"/>
  <c r="H387" s="1"/>
  <c r="G386"/>
  <c r="H386" s="1"/>
  <c r="F388"/>
  <c r="D415"/>
  <c r="G407"/>
  <c r="H407" s="1"/>
  <c r="G408"/>
  <c r="H408" s="1"/>
  <c r="G402"/>
  <c r="H402" s="1"/>
  <c r="G396"/>
  <c r="G390"/>
  <c r="H390" s="1"/>
  <c r="G389"/>
  <c r="G404"/>
  <c r="H404" s="1"/>
  <c r="D406"/>
  <c r="G401"/>
  <c r="H401" s="1"/>
  <c r="D403"/>
  <c r="G398"/>
  <c r="G400" s="1"/>
  <c r="D400"/>
  <c r="G395"/>
  <c r="H395" s="1"/>
  <c r="D397"/>
  <c r="G392"/>
  <c r="H392" s="1"/>
  <c r="H393"/>
  <c r="D394"/>
  <c r="D391"/>
  <c r="D388"/>
  <c r="G383"/>
  <c r="H383" s="1"/>
  <c r="G384"/>
  <c r="H384" s="1"/>
  <c r="F385"/>
  <c r="E385"/>
  <c r="D385"/>
  <c r="G377"/>
  <c r="H377" s="1"/>
  <c r="G378"/>
  <c r="H378" s="1"/>
  <c r="F379"/>
  <c r="E379"/>
  <c r="D379"/>
  <c r="G374"/>
  <c r="H374" s="1"/>
  <c r="G375"/>
  <c r="H375" s="1"/>
  <c r="F376"/>
  <c r="E376"/>
  <c r="D376"/>
  <c r="G34"/>
  <c r="H34" s="1"/>
  <c r="G35"/>
  <c r="H35" s="1"/>
  <c r="F36"/>
  <c r="E36"/>
  <c r="D36"/>
  <c r="G1429" i="2"/>
  <c r="G1424"/>
  <c r="G1425"/>
  <c r="G1426"/>
  <c r="G1427"/>
  <c r="G1428"/>
  <c r="G1420"/>
  <c r="G1415"/>
  <c r="G1416"/>
  <c r="G1417"/>
  <c r="G1418"/>
  <c r="G1419"/>
  <c r="G1406"/>
  <c r="G1407"/>
  <c r="G1408"/>
  <c r="G1409"/>
  <c r="G1410"/>
  <c r="G1411"/>
  <c r="G1402"/>
  <c r="G1397"/>
  <c r="G1398"/>
  <c r="G1399"/>
  <c r="G1400"/>
  <c r="G1401"/>
  <c r="G1388"/>
  <c r="G1389"/>
  <c r="G1390"/>
  <c r="G1391"/>
  <c r="G1392"/>
  <c r="G1393"/>
  <c r="G1384"/>
  <c r="G1379"/>
  <c r="G1380"/>
  <c r="G1381"/>
  <c r="G1382"/>
  <c r="G1383"/>
  <c r="G1375"/>
  <c r="G1370"/>
  <c r="G1371"/>
  <c r="G1372"/>
  <c r="G1373"/>
  <c r="G1374"/>
  <c r="G1361"/>
  <c r="G1362"/>
  <c r="G1363"/>
  <c r="G1364"/>
  <c r="G1365"/>
  <c r="G1366"/>
  <c r="G1352"/>
  <c r="G1353"/>
  <c r="G1354"/>
  <c r="G1355"/>
  <c r="G1356"/>
  <c r="G1357"/>
  <c r="G1343"/>
  <c r="G1344"/>
  <c r="G1345"/>
  <c r="G1346"/>
  <c r="G1347"/>
  <c r="G1348"/>
  <c r="G1335"/>
  <c r="G1336"/>
  <c r="G1337"/>
  <c r="G1338"/>
  <c r="G1339"/>
  <c r="G1330"/>
  <c r="G1325"/>
  <c r="G1326"/>
  <c r="G1327"/>
  <c r="G1328"/>
  <c r="G1329"/>
  <c r="G1321"/>
  <c r="G1316"/>
  <c r="G1317"/>
  <c r="G1318"/>
  <c r="G1319"/>
  <c r="G1320"/>
  <c r="L1640"/>
  <c r="G1633"/>
  <c r="G1634"/>
  <c r="G1635"/>
  <c r="G1636"/>
  <c r="G1639"/>
  <c r="G1632"/>
  <c r="G1492"/>
  <c r="G1493"/>
  <c r="G1494"/>
  <c r="G91" i="1"/>
  <c r="H91" s="1"/>
  <c r="G92"/>
  <c r="H92" s="1"/>
  <c r="F93"/>
  <c r="D93"/>
  <c r="G71" i="2"/>
  <c r="G72"/>
  <c r="G82"/>
  <c r="G83"/>
  <c r="G75"/>
  <c r="G76"/>
  <c r="G77"/>
  <c r="G79"/>
  <c r="G689"/>
  <c r="G690"/>
  <c r="G692"/>
  <c r="G693"/>
  <c r="G683"/>
  <c r="G684"/>
  <c r="G686"/>
  <c r="G677"/>
  <c r="G678"/>
  <c r="G680"/>
  <c r="G187" i="1"/>
  <c r="G188" s="1"/>
  <c r="F188"/>
  <c r="E188"/>
  <c r="D188"/>
  <c r="G185"/>
  <c r="G186" s="1"/>
  <c r="F186"/>
  <c r="E186"/>
  <c r="D186"/>
  <c r="G183"/>
  <c r="H183" s="1"/>
  <c r="H184" s="1"/>
  <c r="C70" i="41" s="1"/>
  <c r="F184" i="1"/>
  <c r="E184"/>
  <c r="D184"/>
  <c r="E555"/>
  <c r="F555"/>
  <c r="G554"/>
  <c r="G555" s="1"/>
  <c r="D555"/>
  <c r="D557"/>
  <c r="E557"/>
  <c r="F557"/>
  <c r="G556"/>
  <c r="H556" s="1"/>
  <c r="H557" s="1"/>
  <c r="C208" i="41" s="1"/>
  <c r="G550" i="1"/>
  <c r="G552" s="1"/>
  <c r="D552"/>
  <c r="G541"/>
  <c r="H541" s="1"/>
  <c r="G542"/>
  <c r="G543"/>
  <c r="H543" s="1"/>
  <c r="G544"/>
  <c r="H544" s="1"/>
  <c r="G545"/>
  <c r="H545" s="1"/>
  <c r="G546"/>
  <c r="H546" s="1"/>
  <c r="G547"/>
  <c r="H547" s="1"/>
  <c r="G548"/>
  <c r="H548" s="1"/>
  <c r="D549"/>
  <c r="G528"/>
  <c r="G529"/>
  <c r="H529" s="1"/>
  <c r="G530"/>
  <c r="H530" s="1"/>
  <c r="G531"/>
  <c r="H531" s="1"/>
  <c r="G532"/>
  <c r="H532" s="1"/>
  <c r="G533"/>
  <c r="H533" s="1"/>
  <c r="G534"/>
  <c r="H534" s="1"/>
  <c r="G535"/>
  <c r="H535" s="1"/>
  <c r="G536"/>
  <c r="H536" s="1"/>
  <c r="G537"/>
  <c r="H537" s="1"/>
  <c r="G538"/>
  <c r="H538" s="1"/>
  <c r="G539"/>
  <c r="H539" s="1"/>
  <c r="D540"/>
  <c r="G519"/>
  <c r="H519" s="1"/>
  <c r="G520"/>
  <c r="H520" s="1"/>
  <c r="G521"/>
  <c r="H521" s="1"/>
  <c r="G522"/>
  <c r="H522" s="1"/>
  <c r="G523"/>
  <c r="H523" s="1"/>
  <c r="G524"/>
  <c r="H524" s="1"/>
  <c r="G525"/>
  <c r="H525" s="1"/>
  <c r="G526"/>
  <c r="H526" s="1"/>
  <c r="D527"/>
  <c r="G371"/>
  <c r="H371" s="1"/>
  <c r="G372"/>
  <c r="H372" s="1"/>
  <c r="F373"/>
  <c r="E373"/>
  <c r="D373"/>
  <c r="G368"/>
  <c r="H368" s="1"/>
  <c r="G369"/>
  <c r="H369" s="1"/>
  <c r="F370"/>
  <c r="E370"/>
  <c r="D370"/>
  <c r="G363"/>
  <c r="H363" s="1"/>
  <c r="G366"/>
  <c r="H366" s="1"/>
  <c r="F367"/>
  <c r="E367"/>
  <c r="D367"/>
  <c r="G360"/>
  <c r="G361"/>
  <c r="H361" s="1"/>
  <c r="F362"/>
  <c r="E362"/>
  <c r="D362"/>
  <c r="G357"/>
  <c r="H357" s="1"/>
  <c r="G358"/>
  <c r="H358" s="1"/>
  <c r="F359"/>
  <c r="E359"/>
  <c r="D359"/>
  <c r="G354"/>
  <c r="H354" s="1"/>
  <c r="G355"/>
  <c r="H355" s="1"/>
  <c r="F356"/>
  <c r="E356"/>
  <c r="D356"/>
  <c r="G351"/>
  <c r="H351" s="1"/>
  <c r="G352"/>
  <c r="H352" s="1"/>
  <c r="F353"/>
  <c r="E353"/>
  <c r="D353"/>
  <c r="G348"/>
  <c r="H348" s="1"/>
  <c r="G349"/>
  <c r="H349" s="1"/>
  <c r="F350"/>
  <c r="E350"/>
  <c r="D350"/>
  <c r="G345"/>
  <c r="G346"/>
  <c r="H346" s="1"/>
  <c r="F347"/>
  <c r="E347"/>
  <c r="D347"/>
  <c r="G342"/>
  <c r="H342" s="1"/>
  <c r="G343"/>
  <c r="H343" s="1"/>
  <c r="F344"/>
  <c r="E344"/>
  <c r="D344"/>
  <c r="G339"/>
  <c r="H339" s="1"/>
  <c r="G340"/>
  <c r="H340" s="1"/>
  <c r="F341"/>
  <c r="E341"/>
  <c r="D341"/>
  <c r="G336"/>
  <c r="G337"/>
  <c r="H337" s="1"/>
  <c r="F338"/>
  <c r="E338"/>
  <c r="D338"/>
  <c r="G333"/>
  <c r="H333" s="1"/>
  <c r="G334"/>
  <c r="H334" s="1"/>
  <c r="F335"/>
  <c r="E335"/>
  <c r="D335"/>
  <c r="G330"/>
  <c r="H330" s="1"/>
  <c r="G331"/>
  <c r="H331" s="1"/>
  <c r="F332"/>
  <c r="E332"/>
  <c r="D332"/>
  <c r="G327"/>
  <c r="H327" s="1"/>
  <c r="G328"/>
  <c r="H328" s="1"/>
  <c r="F329"/>
  <c r="E329"/>
  <c r="D329"/>
  <c r="G324"/>
  <c r="H324" s="1"/>
  <c r="G325"/>
  <c r="H325" s="1"/>
  <c r="F326"/>
  <c r="E326"/>
  <c r="D326"/>
  <c r="G321"/>
  <c r="H321" s="1"/>
  <c r="G322"/>
  <c r="H322" s="1"/>
  <c r="F323"/>
  <c r="E323"/>
  <c r="D323"/>
  <c r="G318"/>
  <c r="H318" s="1"/>
  <c r="G319"/>
  <c r="H319" s="1"/>
  <c r="F320"/>
  <c r="D320"/>
  <c r="G315"/>
  <c r="H315" s="1"/>
  <c r="G316"/>
  <c r="H316" s="1"/>
  <c r="F317"/>
  <c r="D317"/>
  <c r="G312"/>
  <c r="H312" s="1"/>
  <c r="G313"/>
  <c r="H313" s="1"/>
  <c r="F314"/>
  <c r="D314"/>
  <c r="G309"/>
  <c r="H309" s="1"/>
  <c r="G310"/>
  <c r="H310" s="1"/>
  <c r="F311"/>
  <c r="D311"/>
  <c r="G306"/>
  <c r="G307"/>
  <c r="H307" s="1"/>
  <c r="F308"/>
  <c r="D308"/>
  <c r="G303"/>
  <c r="H303" s="1"/>
  <c r="G304"/>
  <c r="H304" s="1"/>
  <c r="F305"/>
  <c r="D305"/>
  <c r="G300"/>
  <c r="H300" s="1"/>
  <c r="G301"/>
  <c r="H301" s="1"/>
  <c r="F302"/>
  <c r="D302"/>
  <c r="G297"/>
  <c r="H297" s="1"/>
  <c r="G298"/>
  <c r="H298" s="1"/>
  <c r="F299"/>
  <c r="D299"/>
  <c r="G294"/>
  <c r="H294" s="1"/>
  <c r="G295"/>
  <c r="H295" s="1"/>
  <c r="F296"/>
  <c r="D296"/>
  <c r="G290"/>
  <c r="H290" s="1"/>
  <c r="G291"/>
  <c r="H291" s="1"/>
  <c r="F292"/>
  <c r="D292"/>
  <c r="G287"/>
  <c r="H287" s="1"/>
  <c r="G288"/>
  <c r="H288" s="1"/>
  <c r="F289"/>
  <c r="D289"/>
  <c r="G284"/>
  <c r="H284" s="1"/>
  <c r="G285"/>
  <c r="H285" s="1"/>
  <c r="F286"/>
  <c r="D286"/>
  <c r="G281"/>
  <c r="H281" s="1"/>
  <c r="G282"/>
  <c r="H282" s="1"/>
  <c r="F283"/>
  <c r="D283"/>
  <c r="G275"/>
  <c r="H275" s="1"/>
  <c r="G276"/>
  <c r="H276" s="1"/>
  <c r="F277"/>
  <c r="D277"/>
  <c r="G272"/>
  <c r="G273"/>
  <c r="H273" s="1"/>
  <c r="F274"/>
  <c r="D274"/>
  <c r="G269"/>
  <c r="H269" s="1"/>
  <c r="G270"/>
  <c r="H270" s="1"/>
  <c r="F271"/>
  <c r="D271"/>
  <c r="G266"/>
  <c r="G267"/>
  <c r="H267" s="1"/>
  <c r="F268"/>
  <c r="D268"/>
  <c r="G263"/>
  <c r="H263" s="1"/>
  <c r="G264"/>
  <c r="H264" s="1"/>
  <c r="F265"/>
  <c r="D265"/>
  <c r="G260"/>
  <c r="H260" s="1"/>
  <c r="G261"/>
  <c r="H261" s="1"/>
  <c r="F262"/>
  <c r="D262"/>
  <c r="G257"/>
  <c r="H257" s="1"/>
  <c r="G258"/>
  <c r="H258" s="1"/>
  <c r="F259"/>
  <c r="D259"/>
  <c r="G254"/>
  <c r="G255"/>
  <c r="H255" s="1"/>
  <c r="F256"/>
  <c r="D256"/>
  <c r="G251"/>
  <c r="H251" s="1"/>
  <c r="G252"/>
  <c r="H252" s="1"/>
  <c r="F253"/>
  <c r="D253"/>
  <c r="G248"/>
  <c r="H248" s="1"/>
  <c r="G249"/>
  <c r="H249" s="1"/>
  <c r="F250"/>
  <c r="D250"/>
  <c r="G245"/>
  <c r="H245" s="1"/>
  <c r="G246"/>
  <c r="H246" s="1"/>
  <c r="F247"/>
  <c r="D247"/>
  <c r="G242"/>
  <c r="H242" s="1"/>
  <c r="G243"/>
  <c r="H243" s="1"/>
  <c r="F244"/>
  <c r="D244"/>
  <c r="G239"/>
  <c r="H239" s="1"/>
  <c r="G240"/>
  <c r="H240" s="1"/>
  <c r="F241"/>
  <c r="D241"/>
  <c r="G178"/>
  <c r="H178" s="1"/>
  <c r="F179"/>
  <c r="E179"/>
  <c r="D179"/>
  <c r="G175"/>
  <c r="H175" s="1"/>
  <c r="F176"/>
  <c r="E176"/>
  <c r="D176"/>
  <c r="G172"/>
  <c r="G173" s="1"/>
  <c r="F173"/>
  <c r="E173"/>
  <c r="D173"/>
  <c r="G170"/>
  <c r="G171" s="1"/>
  <c r="F171"/>
  <c r="E171"/>
  <c r="D171"/>
  <c r="G168"/>
  <c r="G169" s="1"/>
  <c r="F169"/>
  <c r="E169"/>
  <c r="D169"/>
  <c r="G166"/>
  <c r="G167" s="1"/>
  <c r="F167"/>
  <c r="E167"/>
  <c r="D167"/>
  <c r="G160"/>
  <c r="H160" s="1"/>
  <c r="G161"/>
  <c r="H161" s="1"/>
  <c r="F162"/>
  <c r="E162"/>
  <c r="G157"/>
  <c r="H157" s="1"/>
  <c r="G158"/>
  <c r="H158" s="1"/>
  <c r="F159"/>
  <c r="E159"/>
  <c r="G154"/>
  <c r="H154" s="1"/>
  <c r="G155"/>
  <c r="H155" s="1"/>
  <c r="F156"/>
  <c r="E156"/>
  <c r="G151"/>
  <c r="H151" s="1"/>
  <c r="G152"/>
  <c r="H152" s="1"/>
  <c r="F153"/>
  <c r="E153"/>
  <c r="G148"/>
  <c r="H148" s="1"/>
  <c r="G149"/>
  <c r="H149" s="1"/>
  <c r="F150"/>
  <c r="E150"/>
  <c r="D150"/>
  <c r="G145"/>
  <c r="H145" s="1"/>
  <c r="G146"/>
  <c r="H146" s="1"/>
  <c r="F147"/>
  <c r="E147"/>
  <c r="D147"/>
  <c r="G142"/>
  <c r="H142" s="1"/>
  <c r="G143"/>
  <c r="H143" s="1"/>
  <c r="F144"/>
  <c r="E144"/>
  <c r="D144"/>
  <c r="G139"/>
  <c r="H139" s="1"/>
  <c r="G140"/>
  <c r="H140" s="1"/>
  <c r="F141"/>
  <c r="E141"/>
  <c r="D141"/>
  <c r="G136"/>
  <c r="H136" s="1"/>
  <c r="G137"/>
  <c r="F138"/>
  <c r="E138"/>
  <c r="D138"/>
  <c r="G133"/>
  <c r="H133" s="1"/>
  <c r="G134"/>
  <c r="H134" s="1"/>
  <c r="F135"/>
  <c r="E135"/>
  <c r="D135"/>
  <c r="G130"/>
  <c r="H130" s="1"/>
  <c r="G131"/>
  <c r="H131" s="1"/>
  <c r="F132"/>
  <c r="E132"/>
  <c r="D132"/>
  <c r="G127"/>
  <c r="H127" s="1"/>
  <c r="G128"/>
  <c r="H128" s="1"/>
  <c r="F129"/>
  <c r="E129"/>
  <c r="D129"/>
  <c r="G124"/>
  <c r="H124" s="1"/>
  <c r="G125"/>
  <c r="H125" s="1"/>
  <c r="F126"/>
  <c r="E126"/>
  <c r="D126"/>
  <c r="G121"/>
  <c r="H121" s="1"/>
  <c r="G122"/>
  <c r="H122" s="1"/>
  <c r="F123"/>
  <c r="E123"/>
  <c r="D123"/>
  <c r="G118"/>
  <c r="H118" s="1"/>
  <c r="G119"/>
  <c r="H119" s="1"/>
  <c r="F120"/>
  <c r="D120"/>
  <c r="G115"/>
  <c r="H115" s="1"/>
  <c r="G116"/>
  <c r="H116" s="1"/>
  <c r="F117"/>
  <c r="D117"/>
  <c r="G112"/>
  <c r="H112" s="1"/>
  <c r="G113"/>
  <c r="H113" s="1"/>
  <c r="F114"/>
  <c r="D114"/>
  <c r="G109"/>
  <c r="H109" s="1"/>
  <c r="G110"/>
  <c r="H110" s="1"/>
  <c r="F111"/>
  <c r="D111"/>
  <c r="G106"/>
  <c r="H106" s="1"/>
  <c r="G107"/>
  <c r="H107" s="1"/>
  <c r="F108"/>
  <c r="D108"/>
  <c r="G103"/>
  <c r="H103" s="1"/>
  <c r="G104"/>
  <c r="H104" s="1"/>
  <c r="F105"/>
  <c r="D105"/>
  <c r="G100"/>
  <c r="H100" s="1"/>
  <c r="G101"/>
  <c r="H101" s="1"/>
  <c r="F102"/>
  <c r="D102"/>
  <c r="G97"/>
  <c r="H97" s="1"/>
  <c r="G98"/>
  <c r="H98" s="1"/>
  <c r="F99"/>
  <c r="D99"/>
  <c r="G94"/>
  <c r="H94" s="1"/>
  <c r="G95"/>
  <c r="H95" s="1"/>
  <c r="F96"/>
  <c r="D96"/>
  <c r="G88"/>
  <c r="H88" s="1"/>
  <c r="G89"/>
  <c r="H89" s="1"/>
  <c r="F90"/>
  <c r="D90"/>
  <c r="G85"/>
  <c r="H85" s="1"/>
  <c r="G86"/>
  <c r="H86" s="1"/>
  <c r="F87"/>
  <c r="D87"/>
  <c r="G82"/>
  <c r="H82" s="1"/>
  <c r="G83"/>
  <c r="H83" s="1"/>
  <c r="F84"/>
  <c r="D84"/>
  <c r="G80"/>
  <c r="H80" s="1"/>
  <c r="F81"/>
  <c r="D81"/>
  <c r="G78"/>
  <c r="H78" s="1"/>
  <c r="H79" s="1"/>
  <c r="C33" i="41" s="1"/>
  <c r="F79" i="1"/>
  <c r="D79"/>
  <c r="G75"/>
  <c r="H75" s="1"/>
  <c r="G76"/>
  <c r="H76" s="1"/>
  <c r="E77"/>
  <c r="D77"/>
  <c r="G73"/>
  <c r="G74" s="1"/>
  <c r="F74"/>
  <c r="E74"/>
  <c r="D74"/>
  <c r="G71"/>
  <c r="H71" s="1"/>
  <c r="H72" s="1"/>
  <c r="C30" i="41" s="1"/>
  <c r="F72" i="1"/>
  <c r="D72"/>
  <c r="G68"/>
  <c r="H68" s="1"/>
  <c r="G69"/>
  <c r="H69" s="1"/>
  <c r="D70"/>
  <c r="G65"/>
  <c r="H65" s="1"/>
  <c r="G66"/>
  <c r="H66" s="1"/>
  <c r="D67"/>
  <c r="G59"/>
  <c r="H59" s="1"/>
  <c r="G60"/>
  <c r="H60" s="1"/>
  <c r="D61"/>
  <c r="G57"/>
  <c r="H57" s="1"/>
  <c r="F58"/>
  <c r="D58"/>
  <c r="G1551" i="2"/>
  <c r="G1552"/>
  <c r="G1553"/>
  <c r="G1554"/>
  <c r="G1555"/>
  <c r="G1556"/>
  <c r="G1597"/>
  <c r="G1598"/>
  <c r="G1599"/>
  <c r="G1587"/>
  <c r="G1588"/>
  <c r="G1589"/>
  <c r="G1590"/>
  <c r="G1591"/>
  <c r="G1592"/>
  <c r="G1594"/>
  <c r="G1577"/>
  <c r="G1578"/>
  <c r="G1579"/>
  <c r="G1580"/>
  <c r="G1581"/>
  <c r="G1582"/>
  <c r="G1584"/>
  <c r="G1567"/>
  <c r="G1568"/>
  <c r="G1569"/>
  <c r="G1570"/>
  <c r="G1571"/>
  <c r="G1572"/>
  <c r="G1573"/>
  <c r="G1559"/>
  <c r="G1560"/>
  <c r="G1561"/>
  <c r="G1562"/>
  <c r="G1563"/>
  <c r="G1564"/>
  <c r="G1518"/>
  <c r="G1519"/>
  <c r="G1526"/>
  <c r="G1527"/>
  <c r="G1529"/>
  <c r="G1530"/>
  <c r="G18" i="1"/>
  <c r="G19"/>
  <c r="H19" s="1"/>
  <c r="D20"/>
  <c r="G15"/>
  <c r="H15" s="1"/>
  <c r="G16"/>
  <c r="H16" s="1"/>
  <c r="D17"/>
  <c r="F14"/>
  <c r="G12"/>
  <c r="H12" s="1"/>
  <c r="G13"/>
  <c r="H13" s="1"/>
  <c r="D14"/>
  <c r="G10"/>
  <c r="H10" s="1"/>
  <c r="G9"/>
  <c r="H9" s="1"/>
  <c r="F11"/>
  <c r="G7"/>
  <c r="D8"/>
  <c r="G28" i="2"/>
  <c r="G29"/>
  <c r="G30"/>
  <c r="G31"/>
  <c r="G32"/>
  <c r="G23"/>
  <c r="G24"/>
  <c r="G35"/>
  <c r="G36"/>
  <c r="G39"/>
  <c r="G1804"/>
  <c r="G1806"/>
  <c r="G1808"/>
  <c r="G1809"/>
  <c r="G1812"/>
  <c r="G1795"/>
  <c r="G1797"/>
  <c r="G1801"/>
  <c r="G1802"/>
  <c r="G1786"/>
  <c r="G1788"/>
  <c r="G1790"/>
  <c r="G1793"/>
  <c r="G1777"/>
  <c r="G1779"/>
  <c r="G1781"/>
  <c r="G1784"/>
  <c r="G1768"/>
  <c r="G1770"/>
  <c r="G1772"/>
  <c r="G1775"/>
  <c r="G1759"/>
  <c r="G1761"/>
  <c r="G1763"/>
  <c r="G1750"/>
  <c r="G1752"/>
  <c r="G1754"/>
  <c r="G1757"/>
  <c r="G1741"/>
  <c r="G1743"/>
  <c r="G1747"/>
  <c r="G1748"/>
  <c r="G1732"/>
  <c r="G1734"/>
  <c r="G1736"/>
  <c r="G1739"/>
  <c r="G1723"/>
  <c r="G1725"/>
  <c r="G1727"/>
  <c r="G1730"/>
  <c r="G1714"/>
  <c r="G1716"/>
  <c r="G1718"/>
  <c r="G1721"/>
  <c r="G1705"/>
  <c r="G1707"/>
  <c r="G1709"/>
  <c r="G1712"/>
  <c r="G1696"/>
  <c r="G1698"/>
  <c r="G1700"/>
  <c r="G1703"/>
  <c r="G1687"/>
  <c r="G1689"/>
  <c r="G1691"/>
  <c r="G1694"/>
  <c r="G1678"/>
  <c r="G1680"/>
  <c r="G1682"/>
  <c r="G1685"/>
  <c r="G1669"/>
  <c r="G1671"/>
  <c r="G1675"/>
  <c r="G1676"/>
  <c r="G1651"/>
  <c r="G1653"/>
  <c r="G1655"/>
  <c r="G1658"/>
  <c r="G1642"/>
  <c r="G1643"/>
  <c r="G1644"/>
  <c r="G1649"/>
  <c r="G1310"/>
  <c r="G1311"/>
  <c r="G1312"/>
  <c r="G1313"/>
  <c r="G1290"/>
  <c r="G1299"/>
  <c r="G1300"/>
  <c r="G1301"/>
  <c r="G1302"/>
  <c r="G1305"/>
  <c r="G1271"/>
  <c r="G1279"/>
  <c r="G1280"/>
  <c r="G1281"/>
  <c r="G1282"/>
  <c r="G1284"/>
  <c r="G1260"/>
  <c r="G1261"/>
  <c r="G1262"/>
  <c r="G1263"/>
  <c r="G1267"/>
  <c r="G1240"/>
  <c r="G1241"/>
  <c r="G1242"/>
  <c r="G1245"/>
  <c r="G1246"/>
  <c r="G1214"/>
  <c r="G1222"/>
  <c r="G1223"/>
  <c r="G1224"/>
  <c r="G1226"/>
  <c r="G1228"/>
  <c r="G1205"/>
  <c r="G1206"/>
  <c r="G1207"/>
  <c r="G1208"/>
  <c r="G1209"/>
  <c r="G1210"/>
  <c r="G1196"/>
  <c r="G1197"/>
  <c r="G1198"/>
  <c r="G1199"/>
  <c r="G1200"/>
  <c r="G1201"/>
  <c r="G1187"/>
  <c r="G1188"/>
  <c r="G1189"/>
  <c r="G1190"/>
  <c r="G1191"/>
  <c r="G1192"/>
  <c r="G1178"/>
  <c r="G1179"/>
  <c r="G1180"/>
  <c r="G1181"/>
  <c r="G1182"/>
  <c r="G1183"/>
  <c r="G1160"/>
  <c r="G1161"/>
  <c r="G1162"/>
  <c r="G1163"/>
  <c r="G1164"/>
  <c r="G1165"/>
  <c r="G1151"/>
  <c r="G1152"/>
  <c r="G1153"/>
  <c r="G1154"/>
  <c r="G1155"/>
  <c r="G1156"/>
  <c r="G1142"/>
  <c r="G1143"/>
  <c r="G1144"/>
  <c r="G1145"/>
  <c r="G1146"/>
  <c r="G1147"/>
  <c r="G1133"/>
  <c r="G1134"/>
  <c r="G1135"/>
  <c r="G1136"/>
  <c r="G1137"/>
  <c r="G1138"/>
  <c r="G1124"/>
  <c r="G1125"/>
  <c r="G1126"/>
  <c r="G1127"/>
  <c r="G1128"/>
  <c r="G1129"/>
  <c r="G1115"/>
  <c r="G1116"/>
  <c r="G1117"/>
  <c r="G1118"/>
  <c r="G1119"/>
  <c r="G1120"/>
  <c r="G1106"/>
  <c r="G1107"/>
  <c r="G1108"/>
  <c r="G1109"/>
  <c r="G1110"/>
  <c r="G1111"/>
  <c r="G1097"/>
  <c r="G1098"/>
  <c r="G1099"/>
  <c r="G1100"/>
  <c r="G1101"/>
  <c r="G1102"/>
  <c r="G1088"/>
  <c r="G1089"/>
  <c r="G1090"/>
  <c r="G1091"/>
  <c r="G1092"/>
  <c r="G1093"/>
  <c r="G1079"/>
  <c r="G1081"/>
  <c r="G1082"/>
  <c r="G1083"/>
  <c r="G1084"/>
  <c r="G1063"/>
  <c r="G1064"/>
  <c r="G1065"/>
  <c r="G1066"/>
  <c r="G1067"/>
  <c r="G1068"/>
  <c r="G1056"/>
  <c r="G1054"/>
  <c r="G1055"/>
  <c r="G1057"/>
  <c r="G1058"/>
  <c r="G1059"/>
  <c r="G1045"/>
  <c r="G1049"/>
  <c r="G1046"/>
  <c r="G1047"/>
  <c r="G1048"/>
  <c r="G1050"/>
  <c r="G1036"/>
  <c r="G1040"/>
  <c r="G1037"/>
  <c r="G1038"/>
  <c r="G1039"/>
  <c r="G1041"/>
  <c r="G1027"/>
  <c r="G1028"/>
  <c r="G1029"/>
  <c r="G1030"/>
  <c r="G1031"/>
  <c r="G1032"/>
  <c r="G1033"/>
  <c r="G1034"/>
  <c r="G1019"/>
  <c r="G1020"/>
  <c r="G1022"/>
  <c r="G1023"/>
  <c r="G1012"/>
  <c r="G1013"/>
  <c r="G1015"/>
  <c r="G1016"/>
  <c r="G1009"/>
  <c r="G1008"/>
  <c r="G1006"/>
  <c r="G1005"/>
  <c r="G998"/>
  <c r="G999"/>
  <c r="G1001"/>
  <c r="G1002"/>
  <c r="G991"/>
  <c r="G992"/>
  <c r="G994"/>
  <c r="G995"/>
  <c r="G977"/>
  <c r="G978"/>
  <c r="G980"/>
  <c r="G981"/>
  <c r="G970"/>
  <c r="G971"/>
  <c r="G973"/>
  <c r="G974"/>
  <c r="G963"/>
  <c r="G964"/>
  <c r="G966"/>
  <c r="G967"/>
  <c r="G956"/>
  <c r="G957"/>
  <c r="G959"/>
  <c r="G960"/>
  <c r="G949"/>
  <c r="G950"/>
  <c r="G952"/>
  <c r="G953"/>
  <c r="G942"/>
  <c r="G943"/>
  <c r="G946"/>
  <c r="G935"/>
  <c r="G936"/>
  <c r="G938"/>
  <c r="G940"/>
  <c r="G928"/>
  <c r="G929"/>
  <c r="G931"/>
  <c r="G932"/>
  <c r="G921"/>
  <c r="G922"/>
  <c r="G924"/>
  <c r="G925"/>
  <c r="G914"/>
  <c r="G915"/>
  <c r="G917"/>
  <c r="G919"/>
  <c r="G907"/>
  <c r="G908"/>
  <c r="G910"/>
  <c r="G912"/>
  <c r="G903"/>
  <c r="G905"/>
  <c r="G1618"/>
  <c r="G1619"/>
  <c r="G1620"/>
  <c r="G1622"/>
  <c r="G1624"/>
  <c r="G1625"/>
  <c r="G1626"/>
  <c r="G1627"/>
  <c r="G1630"/>
  <c r="G1603"/>
  <c r="G1604"/>
  <c r="G1605"/>
  <c r="G1606"/>
  <c r="G1607"/>
  <c r="G1608"/>
  <c r="G1609"/>
  <c r="G1612"/>
  <c r="G1613"/>
  <c r="G1616"/>
  <c r="G646"/>
  <c r="G643"/>
  <c r="G644"/>
  <c r="G634"/>
  <c r="G635"/>
  <c r="G638"/>
  <c r="G639"/>
  <c r="G628"/>
  <c r="G630"/>
  <c r="G617"/>
  <c r="G618"/>
  <c r="G619"/>
  <c r="G622"/>
  <c r="G624"/>
  <c r="G625"/>
  <c r="G609"/>
  <c r="G612"/>
  <c r="G615"/>
  <c r="G590"/>
  <c r="G591"/>
  <c r="G592"/>
  <c r="G593"/>
  <c r="G594"/>
  <c r="G597"/>
  <c r="G580"/>
  <c r="G581"/>
  <c r="G582"/>
  <c r="G583"/>
  <c r="G584"/>
  <c r="G587"/>
  <c r="G570"/>
  <c r="G571"/>
  <c r="G572"/>
  <c r="G573"/>
  <c r="G574"/>
  <c r="G577"/>
  <c r="G600"/>
  <c r="G601"/>
  <c r="G602"/>
  <c r="G603"/>
  <c r="G604"/>
  <c r="G607"/>
  <c r="G550"/>
  <c r="G551"/>
  <c r="G552"/>
  <c r="G553"/>
  <c r="G554"/>
  <c r="G557"/>
  <c r="G540"/>
  <c r="G541"/>
  <c r="G542"/>
  <c r="G543"/>
  <c r="G544"/>
  <c r="G547"/>
  <c r="G514"/>
  <c r="G516"/>
  <c r="G517"/>
  <c r="G519"/>
  <c r="G525"/>
  <c r="G500"/>
  <c r="G502"/>
  <c r="G503"/>
  <c r="G505"/>
  <c r="G511"/>
  <c r="G486"/>
  <c r="G488"/>
  <c r="G489"/>
  <c r="G491"/>
  <c r="G497"/>
  <c r="G472"/>
  <c r="G474"/>
  <c r="G475"/>
  <c r="G477"/>
  <c r="G483"/>
  <c r="G458"/>
  <c r="G460"/>
  <c r="G461"/>
  <c r="G463"/>
  <c r="G469"/>
  <c r="G444"/>
  <c r="G446"/>
  <c r="G447"/>
  <c r="G449"/>
  <c r="G455"/>
  <c r="G430"/>
  <c r="G432"/>
  <c r="G433"/>
  <c r="G435"/>
  <c r="G441"/>
  <c r="G416"/>
  <c r="G418"/>
  <c r="G419"/>
  <c r="G421"/>
  <c r="G427"/>
  <c r="G402"/>
  <c r="G404"/>
  <c r="G405"/>
  <c r="G407"/>
  <c r="G413"/>
  <c r="G388"/>
  <c r="G390"/>
  <c r="G391"/>
  <c r="G393"/>
  <c r="G399"/>
  <c r="G374"/>
  <c r="G376"/>
  <c r="G377"/>
  <c r="G379"/>
  <c r="G385"/>
  <c r="G360"/>
  <c r="G362"/>
  <c r="G363"/>
  <c r="G365"/>
  <c r="G346"/>
  <c r="G348"/>
  <c r="G349"/>
  <c r="G351"/>
  <c r="G357"/>
  <c r="G332"/>
  <c r="G334"/>
  <c r="G335"/>
  <c r="G337"/>
  <c r="G343"/>
  <c r="G318"/>
  <c r="G320"/>
  <c r="G321"/>
  <c r="G323"/>
  <c r="G329"/>
  <c r="G304"/>
  <c r="G306"/>
  <c r="G307"/>
  <c r="G309"/>
  <c r="G290"/>
  <c r="G292"/>
  <c r="G293"/>
  <c r="G295"/>
  <c r="G275"/>
  <c r="G277"/>
  <c r="G278"/>
  <c r="G280"/>
  <c r="G281"/>
  <c r="G287"/>
  <c r="G266"/>
  <c r="G267"/>
  <c r="G268"/>
  <c r="G261"/>
  <c r="G263"/>
  <c r="G272"/>
  <c r="G249"/>
  <c r="G250"/>
  <c r="G251"/>
  <c r="G252"/>
  <c r="G253"/>
  <c r="G256"/>
  <c r="G258"/>
  <c r="G238"/>
  <c r="G239"/>
  <c r="G240"/>
  <c r="G243"/>
  <c r="G244"/>
  <c r="G245"/>
  <c r="G225"/>
  <c r="G226"/>
  <c r="G227"/>
  <c r="G229"/>
  <c r="G230"/>
  <c r="G232"/>
  <c r="G233"/>
  <c r="G234"/>
  <c r="G236"/>
  <c r="G209"/>
  <c r="G211"/>
  <c r="G213"/>
  <c r="G214"/>
  <c r="G217"/>
  <c r="G218"/>
  <c r="G219"/>
  <c r="G220"/>
  <c r="G222"/>
  <c r="G198"/>
  <c r="G199"/>
  <c r="G200"/>
  <c r="G201"/>
  <c r="G202"/>
  <c r="G206"/>
  <c r="G186"/>
  <c r="G187"/>
  <c r="G188"/>
  <c r="G189"/>
  <c r="G190"/>
  <c r="G193"/>
  <c r="G175"/>
  <c r="G176"/>
  <c r="G177"/>
  <c r="G178"/>
  <c r="G180"/>
  <c r="G157"/>
  <c r="G158"/>
  <c r="G159"/>
  <c r="G160"/>
  <c r="G161"/>
  <c r="G162"/>
  <c r="G163"/>
  <c r="G164"/>
  <c r="G167"/>
  <c r="G168"/>
  <c r="G169"/>
  <c r="G125"/>
  <c r="G126"/>
  <c r="G127"/>
  <c r="G128"/>
  <c r="G129"/>
  <c r="G131"/>
  <c r="G132"/>
  <c r="G133"/>
  <c r="G134"/>
  <c r="G118"/>
  <c r="G119"/>
  <c r="G120"/>
  <c r="G122"/>
  <c r="G123"/>
  <c r="G15"/>
  <c r="G16"/>
  <c r="G17"/>
  <c r="G18"/>
  <c r="G19"/>
  <c r="G21"/>
  <c r="G8"/>
  <c r="G9"/>
  <c r="G10"/>
  <c r="G11"/>
  <c r="G12"/>
  <c r="G13"/>
  <c r="H396" i="1"/>
  <c r="H254"/>
  <c r="H306"/>
  <c r="H405"/>
  <c r="H542"/>
  <c r="H336"/>
  <c r="G311"/>
  <c r="H345"/>
  <c r="H360"/>
  <c r="H137"/>
  <c r="H389"/>
  <c r="G557"/>
  <c r="G184"/>
  <c r="H266"/>
  <c r="G373"/>
  <c r="G179"/>
  <c r="H528"/>
  <c r="H413"/>
  <c r="G74" i="2"/>
  <c r="M74" s="1"/>
  <c r="F16" i="41" s="1"/>
  <c r="L1617" i="2"/>
  <c r="E77" i="41"/>
  <c r="G77" s="1"/>
  <c r="H77" s="1"/>
  <c r="I77" s="1"/>
  <c r="H170" i="1"/>
  <c r="H171" s="1"/>
  <c r="G424"/>
  <c r="H410"/>
  <c r="B48" i="38"/>
  <c r="C46"/>
  <c r="C48" s="1"/>
  <c r="B53" s="1"/>
  <c r="D53" s="1"/>
  <c r="B36"/>
  <c r="D36"/>
  <c r="B52"/>
  <c r="D52" s="1"/>
  <c r="F36"/>
  <c r="G1498" i="2" l="1"/>
  <c r="G397" i="1"/>
  <c r="G305"/>
  <c r="G244"/>
  <c r="G286"/>
  <c r="G271"/>
  <c r="G250"/>
  <c r="G314"/>
  <c r="G8"/>
  <c r="G1557" i="2"/>
  <c r="M1557" s="1"/>
  <c r="F184" i="41" s="1"/>
  <c r="G141" i="1"/>
  <c r="H168"/>
  <c r="H169" s="1"/>
  <c r="C64" i="41" s="1"/>
  <c r="D64" s="1"/>
  <c r="H172" i="1"/>
  <c r="H173" s="1"/>
  <c r="C66" i="41" s="1"/>
  <c r="G1803" i="2"/>
  <c r="M1803" s="1"/>
  <c r="F227" i="41" s="1"/>
  <c r="G1830" i="2"/>
  <c r="M1830" s="1"/>
  <c r="F233" i="41" s="1"/>
  <c r="G409" i="1"/>
  <c r="G394"/>
  <c r="H73"/>
  <c r="H74" s="1"/>
  <c r="C31" i="41" s="1"/>
  <c r="G382" i="1"/>
  <c r="G527"/>
  <c r="H187"/>
  <c r="H188" s="1"/>
  <c r="C72" i="41" s="1"/>
  <c r="G292" i="1"/>
  <c r="G332"/>
  <c r="G335"/>
  <c r="G427"/>
  <c r="H430"/>
  <c r="C154" i="41" s="1"/>
  <c r="D154" s="1"/>
  <c r="G350" i="1"/>
  <c r="G323"/>
  <c r="C65" i="41"/>
  <c r="D65" s="1"/>
  <c r="E65" s="1"/>
  <c r="C71"/>
  <c r="D71" s="1"/>
  <c r="E71" s="1"/>
  <c r="G58" i="1"/>
  <c r="G70"/>
  <c r="G81"/>
  <c r="G256"/>
  <c r="H259"/>
  <c r="G274"/>
  <c r="G1740" i="2"/>
  <c r="G80"/>
  <c r="M80" s="1"/>
  <c r="F17" i="41" s="1"/>
  <c r="G17" s="1"/>
  <c r="H17" s="1"/>
  <c r="I17" s="1"/>
  <c r="J17" s="1"/>
  <c r="G1396" i="2"/>
  <c r="M1396" s="1"/>
  <c r="F144" i="41" s="1"/>
  <c r="G84" i="1"/>
  <c r="G412"/>
  <c r="G17"/>
  <c r="G415"/>
  <c r="G419"/>
  <c r="G388"/>
  <c r="G367"/>
  <c r="G90"/>
  <c r="G14"/>
  <c r="G549"/>
  <c r="H398"/>
  <c r="G93"/>
  <c r="G344"/>
  <c r="H166"/>
  <c r="H167" s="1"/>
  <c r="G176"/>
  <c r="H272"/>
  <c r="H274" s="1"/>
  <c r="G299"/>
  <c r="G302"/>
  <c r="G102"/>
  <c r="H347"/>
  <c r="G353"/>
  <c r="G265"/>
  <c r="G162"/>
  <c r="G138"/>
  <c r="H141"/>
  <c r="G144"/>
  <c r="G153"/>
  <c r="G241"/>
  <c r="H311"/>
  <c r="G320"/>
  <c r="G341"/>
  <c r="G347"/>
  <c r="G359"/>
  <c r="G72"/>
  <c r="G117"/>
  <c r="G1123" i="2"/>
  <c r="M1123" s="1"/>
  <c r="F119" i="41" s="1"/>
  <c r="G1704" i="2"/>
  <c r="M1704" s="1"/>
  <c r="F216" i="41" s="1"/>
  <c r="G1785" i="2"/>
  <c r="M1785" s="1"/>
  <c r="F225" i="41" s="1"/>
  <c r="G682" i="2"/>
  <c r="M682" s="1"/>
  <c r="F70" i="41" s="1"/>
  <c r="G1360" i="2"/>
  <c r="M1360" s="1"/>
  <c r="F140" i="41" s="1"/>
  <c r="D54" i="38"/>
  <c r="D67"/>
  <c r="D60"/>
  <c r="G1659" i="2"/>
  <c r="M1659" s="1"/>
  <c r="F211" i="41" s="1"/>
  <c r="G1758" i="2"/>
  <c r="M1758" s="1"/>
  <c r="F222" i="41" s="1"/>
  <c r="G1586" i="2"/>
  <c r="M1586" s="1"/>
  <c r="F203" i="41" s="1"/>
  <c r="G1062" i="2"/>
  <c r="M1062" s="1"/>
  <c r="F113" i="41" s="1"/>
  <c r="G40" i="2"/>
  <c r="M40" s="1"/>
  <c r="F10" i="41" s="1"/>
  <c r="G1441" i="2"/>
  <c r="G1168"/>
  <c r="M1168" s="1"/>
  <c r="F124" i="41" s="1"/>
  <c r="G1251" i="2"/>
  <c r="M1251" s="1"/>
  <c r="F131" i="41" s="1"/>
  <c r="G1686" i="2"/>
  <c r="M1686" s="1"/>
  <c r="F214" i="41" s="1"/>
  <c r="G1713" i="2"/>
  <c r="G1731"/>
  <c r="M1731" s="1"/>
  <c r="F219" i="41" s="1"/>
  <c r="G1601" i="2"/>
  <c r="M1601" s="1"/>
  <c r="F205" i="41" s="1"/>
  <c r="G1333" i="2"/>
  <c r="M1333" s="1"/>
  <c r="F137" i="41" s="1"/>
  <c r="G1378" i="2"/>
  <c r="M1378" s="1"/>
  <c r="F142" i="41" s="1"/>
  <c r="G1414" i="2"/>
  <c r="M1414" s="1"/>
  <c r="F146" i="41" s="1"/>
  <c r="G1342" i="2"/>
  <c r="M1342" s="1"/>
  <c r="F138" i="41" s="1"/>
  <c r="G666" i="2"/>
  <c r="M666" s="1"/>
  <c r="F68" i="41" s="1"/>
  <c r="G84" i="2"/>
  <c r="G1776"/>
  <c r="M1776" s="1"/>
  <c r="F224" i="41" s="1"/>
  <c r="M84" i="2"/>
  <c r="F18" i="41" s="1"/>
  <c r="G18" s="1"/>
  <c r="H18" s="1"/>
  <c r="I18" s="1"/>
  <c r="J18" s="1"/>
  <c r="G1195" i="2"/>
  <c r="M1195" s="1"/>
  <c r="F127" i="41" s="1"/>
  <c r="G1096" i="2"/>
  <c r="M1096" s="1"/>
  <c r="F116" i="41" s="1"/>
  <c r="G1150" i="2"/>
  <c r="M1150" s="1"/>
  <c r="F122" i="41" s="1"/>
  <c r="G1159" i="2"/>
  <c r="M1159" s="1"/>
  <c r="F123" i="41" s="1"/>
  <c r="H388" i="1"/>
  <c r="H179"/>
  <c r="H7"/>
  <c r="H8" s="1"/>
  <c r="C6" i="41" s="1"/>
  <c r="G20" i="1"/>
  <c r="H394"/>
  <c r="G1576" i="2"/>
  <c r="M1576" s="1"/>
  <c r="F202" i="41" s="1"/>
  <c r="G184"/>
  <c r="H184" s="1"/>
  <c r="I184" s="1"/>
  <c r="J184" s="1"/>
  <c r="G1566" i="2"/>
  <c r="M1566" s="1"/>
  <c r="H176" i="1"/>
  <c r="H58"/>
  <c r="G1521" i="2"/>
  <c r="M1521" s="1"/>
  <c r="F175" i="41" s="1"/>
  <c r="G175" s="1"/>
  <c r="H175" s="1"/>
  <c r="I175" s="1"/>
  <c r="J175" s="1"/>
  <c r="G1650" i="2"/>
  <c r="M1650" s="1"/>
  <c r="F210" i="41" s="1"/>
  <c r="G1813" i="2"/>
  <c r="M1813" s="1"/>
  <c r="F228" i="41" s="1"/>
  <c r="G906" i="2"/>
  <c r="M906" s="1"/>
  <c r="F91" i="41" s="1"/>
  <c r="G969" i="2"/>
  <c r="M969" s="1"/>
  <c r="F100" i="41" s="1"/>
  <c r="G1044" i="2"/>
  <c r="M1044" s="1"/>
  <c r="F111" i="41" s="1"/>
  <c r="F154"/>
  <c r="G386" i="2"/>
  <c r="M386" s="1"/>
  <c r="F44" i="41" s="1"/>
  <c r="G414" i="2"/>
  <c r="M414" s="1"/>
  <c r="F46" i="41" s="1"/>
  <c r="G962" i="2"/>
  <c r="M962" s="1"/>
  <c r="F99" i="41" s="1"/>
  <c r="H18" i="1"/>
  <c r="H20" s="1"/>
  <c r="C10" i="41" s="1"/>
  <c r="D10" s="1"/>
  <c r="E10" s="1"/>
  <c r="G156" i="1"/>
  <c r="G540"/>
  <c r="H554"/>
  <c r="H555" s="1"/>
  <c r="C207" i="41" s="1"/>
  <c r="G391" i="1"/>
  <c r="H185"/>
  <c r="H186" s="1"/>
  <c r="D72" i="41" s="1"/>
  <c r="E72" s="1"/>
  <c r="G159" i="1"/>
  <c r="G126"/>
  <c r="G403"/>
  <c r="H550"/>
  <c r="H552" s="1"/>
  <c r="H415"/>
  <c r="G99"/>
  <c r="G108"/>
  <c r="G289"/>
  <c r="G356"/>
  <c r="G67"/>
  <c r="G77"/>
  <c r="G123"/>
  <c r="G150"/>
  <c r="D70" i="41"/>
  <c r="E70" s="1"/>
  <c r="G247" i="1"/>
  <c r="G262"/>
  <c r="G283"/>
  <c r="G268"/>
  <c r="G36"/>
  <c r="G105"/>
  <c r="G385"/>
  <c r="G376"/>
  <c r="G326"/>
  <c r="G362"/>
  <c r="G259"/>
  <c r="G120"/>
  <c r="G338"/>
  <c r="G370"/>
  <c r="G379"/>
  <c r="G430"/>
  <c r="G277"/>
  <c r="G253"/>
  <c r="G317"/>
  <c r="G308"/>
  <c r="G296"/>
  <c r="H244"/>
  <c r="H262"/>
  <c r="C98" i="41" s="1"/>
  <c r="D98" s="1"/>
  <c r="E98" s="1"/>
  <c r="H265" i="1"/>
  <c r="H283"/>
  <c r="H286"/>
  <c r="G329"/>
  <c r="H373"/>
  <c r="H424"/>
  <c r="C152" i="41" s="1"/>
  <c r="D152" s="1"/>
  <c r="E152" s="1"/>
  <c r="G1631" i="2"/>
  <c r="M1631" s="1"/>
  <c r="F208" i="41" s="1"/>
  <c r="G400" i="2"/>
  <c r="M400" s="1"/>
  <c r="F45" i="41" s="1"/>
  <c r="G512" i="2"/>
  <c r="M512" s="1"/>
  <c r="F53" i="41" s="1"/>
  <c r="G526" i="2"/>
  <c r="M526" s="1"/>
  <c r="F54" i="41" s="1"/>
  <c r="G1617" i="2"/>
  <c r="M1617" s="1"/>
  <c r="F207" i="41" s="1"/>
  <c r="G920" i="2"/>
  <c r="M920" s="1"/>
  <c r="F93" i="41" s="1"/>
  <c r="G927" i="2"/>
  <c r="M927" s="1"/>
  <c r="F94" i="41" s="1"/>
  <c r="G941" i="2"/>
  <c r="M941" s="1"/>
  <c r="F96" i="41" s="1"/>
  <c r="G983" i="2"/>
  <c r="M983" s="1"/>
  <c r="F102" i="41" s="1"/>
  <c r="G616" i="2"/>
  <c r="M616" s="1"/>
  <c r="F63" i="41" s="1"/>
  <c r="H67" i="1"/>
  <c r="H382"/>
  <c r="H241"/>
  <c r="G11"/>
  <c r="H11"/>
  <c r="C7" i="41" s="1"/>
  <c r="D7" s="1"/>
  <c r="H84" i="1"/>
  <c r="G87"/>
  <c r="H99"/>
  <c r="H102"/>
  <c r="H108"/>
  <c r="H120"/>
  <c r="G129"/>
  <c r="G406"/>
  <c r="H427"/>
  <c r="C153" i="41" s="1"/>
  <c r="D153" s="1"/>
  <c r="E153" s="1"/>
  <c r="G153" s="1"/>
  <c r="G1826" i="2"/>
  <c r="M1826" s="1"/>
  <c r="F232" i="41" s="1"/>
  <c r="G1844" i="2"/>
  <c r="M1844" s="1"/>
  <c r="F236" i="41" s="1"/>
  <c r="G1852" i="2"/>
  <c r="M1852" s="1"/>
  <c r="F238" i="41" s="1"/>
  <c r="G1863" i="2"/>
  <c r="M1863" s="1"/>
  <c r="F240" i="41" s="1"/>
  <c r="G498" i="2"/>
  <c r="M498" s="1"/>
  <c r="F52" i="41" s="1"/>
  <c r="G558" i="2"/>
  <c r="M558" s="1"/>
  <c r="F57" i="41" s="1"/>
  <c r="G538" i="2"/>
  <c r="M538" s="1"/>
  <c r="F55" i="41" s="1"/>
  <c r="G22" i="2"/>
  <c r="M22" s="1"/>
  <c r="F7" i="41" s="1"/>
  <c r="G124" i="2"/>
  <c r="M124" s="1"/>
  <c r="F25" i="41" s="1"/>
  <c r="G171" i="2"/>
  <c r="M171" s="1"/>
  <c r="F28" i="41" s="1"/>
  <c r="G183" i="2"/>
  <c r="M183" s="1"/>
  <c r="F29" i="41" s="1"/>
  <c r="G259" i="2"/>
  <c r="M259" s="1"/>
  <c r="F35" i="41" s="1"/>
  <c r="G288" i="2"/>
  <c r="M288" s="1"/>
  <c r="F37" i="41" s="1"/>
  <c r="G302" i="2"/>
  <c r="M302" s="1"/>
  <c r="F38" i="41" s="1"/>
  <c r="G330" i="2"/>
  <c r="M330" s="1"/>
  <c r="F40" i="41" s="1"/>
  <c r="G588" i="2"/>
  <c r="M588" s="1"/>
  <c r="F60" i="41" s="1"/>
  <c r="G641" i="2"/>
  <c r="M641" s="1"/>
  <c r="F66" i="41" s="1"/>
  <c r="G948" i="2"/>
  <c r="M948" s="1"/>
  <c r="F97" i="41" s="1"/>
  <c r="G1011" i="2"/>
  <c r="M1011" s="1"/>
  <c r="F106" i="41" s="1"/>
  <c r="G1308" i="2"/>
  <c r="G27"/>
  <c r="M27" s="1"/>
  <c r="F8" i="41" s="1"/>
  <c r="M1308" i="2"/>
  <c r="F134" i="41" s="1"/>
  <c r="G688" i="2"/>
  <c r="M688" s="1"/>
  <c r="F71" i="41" s="1"/>
  <c r="G694" i="2"/>
  <c r="M694" s="1"/>
  <c r="F72" i="41" s="1"/>
  <c r="M1456" i="2"/>
  <c r="G1640"/>
  <c r="M1640" s="1"/>
  <c r="G1324"/>
  <c r="M1324" s="1"/>
  <c r="F136" i="41" s="1"/>
  <c r="G1351" i="2"/>
  <c r="M1351" s="1"/>
  <c r="F139" i="41" s="1"/>
  <c r="G1369" i="2"/>
  <c r="M1369" s="1"/>
  <c r="F141" i="41" s="1"/>
  <c r="G1387" i="2"/>
  <c r="M1387" s="1"/>
  <c r="F143" i="41" s="1"/>
  <c r="G1405" i="2"/>
  <c r="M1405" s="1"/>
  <c r="F145" i="41" s="1"/>
  <c r="G1423" i="2"/>
  <c r="M1423" s="1"/>
  <c r="F147" i="41" s="1"/>
  <c r="G135" i="2"/>
  <c r="M135" s="1"/>
  <c r="F26" i="41" s="1"/>
  <c r="G207" i="2"/>
  <c r="M207" s="1"/>
  <c r="F31" i="41" s="1"/>
  <c r="G247" i="2"/>
  <c r="G273"/>
  <c r="M273" s="1"/>
  <c r="F36" i="41" s="1"/>
  <c r="G484" i="2"/>
  <c r="M484" s="1"/>
  <c r="F51" i="41" s="1"/>
  <c r="G548" i="2"/>
  <c r="M548" s="1"/>
  <c r="F56" i="41" s="1"/>
  <c r="G608" i="2"/>
  <c r="M608" s="1"/>
  <c r="F62" i="41" s="1"/>
  <c r="G62" s="1"/>
  <c r="H62" s="1"/>
  <c r="I62" s="1"/>
  <c r="J62" s="1"/>
  <c r="G626" i="2"/>
  <c r="M626" s="1"/>
  <c r="F64" i="41" s="1"/>
  <c r="G913" i="2"/>
  <c r="M913" s="1"/>
  <c r="F92" i="41" s="1"/>
  <c r="G934" i="2"/>
  <c r="M934" s="1"/>
  <c r="F95" i="41" s="1"/>
  <c r="G955" i="2"/>
  <c r="M955" s="1"/>
  <c r="F98" i="41" s="1"/>
  <c r="G976" i="2"/>
  <c r="M976" s="1"/>
  <c r="F101" i="41" s="1"/>
  <c r="G997" i="2"/>
  <c r="M997" s="1"/>
  <c r="G1004"/>
  <c r="M1004" s="1"/>
  <c r="F105" i="41" s="1"/>
  <c r="G1018" i="2"/>
  <c r="M1018" s="1"/>
  <c r="G1025"/>
  <c r="M1025" s="1"/>
  <c r="G1053"/>
  <c r="M1053" s="1"/>
  <c r="F112" i="41" s="1"/>
  <c r="G1071" i="2"/>
  <c r="M1071" s="1"/>
  <c r="F114" i="41" s="1"/>
  <c r="G1105" i="2"/>
  <c r="M1105" s="1"/>
  <c r="F117" i="41" s="1"/>
  <c r="G1114" i="2"/>
  <c r="M1114" s="1"/>
  <c r="F118" i="41" s="1"/>
  <c r="G1132" i="2"/>
  <c r="M1132" s="1"/>
  <c r="F120" i="41" s="1"/>
  <c r="G1141" i="2"/>
  <c r="M1141" s="1"/>
  <c r="F121" i="41" s="1"/>
  <c r="G1186" i="2"/>
  <c r="M1186" s="1"/>
  <c r="F126" i="41" s="1"/>
  <c r="G1204" i="2"/>
  <c r="M1204" s="1"/>
  <c r="F128" i="41" s="1"/>
  <c r="G1213" i="2"/>
  <c r="M1213" s="1"/>
  <c r="F129" i="41" s="1"/>
  <c r="G1289" i="2"/>
  <c r="G1677"/>
  <c r="M1677" s="1"/>
  <c r="F213" i="41" s="1"/>
  <c r="G1695" i="2"/>
  <c r="G1722"/>
  <c r="M1722" s="1"/>
  <c r="F218" i="41" s="1"/>
  <c r="G1749" i="2"/>
  <c r="G1794"/>
  <c r="G34"/>
  <c r="M34" s="1"/>
  <c r="F9" i="41" s="1"/>
  <c r="G1531" i="2"/>
  <c r="M1531" s="1"/>
  <c r="F177" i="41" s="1"/>
  <c r="G177" s="1"/>
  <c r="H177" s="1"/>
  <c r="I177" s="1"/>
  <c r="J177" s="1"/>
  <c r="M1508" i="2"/>
  <c r="G1596"/>
  <c r="M1596" s="1"/>
  <c r="F204" i="41" s="1"/>
  <c r="G598" i="2"/>
  <c r="M598" s="1"/>
  <c r="F61" i="41" s="1"/>
  <c r="G223" i="2"/>
  <c r="M223" s="1"/>
  <c r="F32" i="41" s="1"/>
  <c r="G316" i="2"/>
  <c r="M316" s="1"/>
  <c r="F39" i="41" s="1"/>
  <c r="G344" i="2"/>
  <c r="M344" s="1"/>
  <c r="F41" i="41" s="1"/>
  <c r="G428" i="2"/>
  <c r="M428" s="1"/>
  <c r="F47" i="41" s="1"/>
  <c r="G632" i="2"/>
  <c r="M632" s="1"/>
  <c r="F65" i="41" s="1"/>
  <c r="G656" i="2"/>
  <c r="M656" s="1"/>
  <c r="G1767"/>
  <c r="G1668"/>
  <c r="M1668" s="1"/>
  <c r="F212" i="41" s="1"/>
  <c r="G1315" i="2"/>
  <c r="M1315" s="1"/>
  <c r="F135" i="41" s="1"/>
  <c r="G1177" i="2"/>
  <c r="M1177" s="1"/>
  <c r="F125" i="41" s="1"/>
  <c r="H540" i="1"/>
  <c r="H147"/>
  <c r="H138"/>
  <c r="G147"/>
  <c r="H296"/>
  <c r="H332"/>
  <c r="H385"/>
  <c r="H305"/>
  <c r="H323"/>
  <c r="H391"/>
  <c r="H397"/>
  <c r="H406"/>
  <c r="G96"/>
  <c r="H308"/>
  <c r="G135"/>
  <c r="G132"/>
  <c r="H87"/>
  <c r="H132"/>
  <c r="H153"/>
  <c r="C58" i="41" s="1"/>
  <c r="H256" i="1"/>
  <c r="H326"/>
  <c r="H341"/>
  <c r="H376"/>
  <c r="H403"/>
  <c r="H111"/>
  <c r="H144"/>
  <c r="H159"/>
  <c r="C60" i="41" s="1"/>
  <c r="D60" s="1"/>
  <c r="H338" i="1"/>
  <c r="H409"/>
  <c r="G237" i="2"/>
  <c r="M237" s="1"/>
  <c r="F33" i="41" s="1"/>
  <c r="G456" i="2"/>
  <c r="M456" s="1"/>
  <c r="F49" i="41" s="1"/>
  <c r="G197" i="2"/>
  <c r="M197" s="1"/>
  <c r="F30" i="41" s="1"/>
  <c r="G442" i="2"/>
  <c r="M442" s="1"/>
  <c r="F48" i="41" s="1"/>
  <c r="G470" i="2"/>
  <c r="M470" s="1"/>
  <c r="F50" i="41" s="1"/>
  <c r="G1270" i="2"/>
  <c r="G1822"/>
  <c r="M1822" s="1"/>
  <c r="F231" i="41" s="1"/>
  <c r="G1839" i="2"/>
  <c r="M1839" s="1"/>
  <c r="F235" i="41" s="1"/>
  <c r="G1848" i="2"/>
  <c r="M1848" s="1"/>
  <c r="F237" i="41" s="1"/>
  <c r="G1856" i="2"/>
  <c r="M1856" s="1"/>
  <c r="F239" i="41" s="1"/>
  <c r="G1087" i="2"/>
  <c r="M1087" s="1"/>
  <c r="F115" i="41" s="1"/>
  <c r="G1231" i="2"/>
  <c r="G1035"/>
  <c r="M1035" s="1"/>
  <c r="F110" i="41" s="1"/>
  <c r="H156" i="1"/>
  <c r="C59" i="41" s="1"/>
  <c r="H314" i="1"/>
  <c r="H344"/>
  <c r="H356"/>
  <c r="H14"/>
  <c r="C8" i="41" s="1"/>
  <c r="D8" s="1"/>
  <c r="E8" s="1"/>
  <c r="H105" i="1"/>
  <c r="H123"/>
  <c r="H129"/>
  <c r="H268"/>
  <c r="H302"/>
  <c r="H320"/>
  <c r="H353"/>
  <c r="H359"/>
  <c r="H367"/>
  <c r="H400"/>
  <c r="H412"/>
  <c r="H419"/>
  <c r="C151" i="41" s="1"/>
  <c r="D151" s="1"/>
  <c r="H329" i="1"/>
  <c r="G61"/>
  <c r="G79"/>
  <c r="G114"/>
  <c r="H70"/>
  <c r="C29" i="41" s="1"/>
  <c r="D29" s="1"/>
  <c r="E29" s="1"/>
  <c r="H81" i="1"/>
  <c r="H96"/>
  <c r="H117"/>
  <c r="H126"/>
  <c r="H150"/>
  <c r="C57" i="41" s="1"/>
  <c r="H162" i="1"/>
  <c r="H247"/>
  <c r="H289"/>
  <c r="H292"/>
  <c r="H317"/>
  <c r="H335"/>
  <c r="H362"/>
  <c r="H36"/>
  <c r="C16" i="41" s="1"/>
  <c r="D16" s="1"/>
  <c r="H379" i="1"/>
  <c r="M1713" i="2"/>
  <c r="F217" i="41" s="1"/>
  <c r="M1740" i="2"/>
  <c r="F220" i="41" s="1"/>
  <c r="G1432" i="2"/>
  <c r="M1432" s="1"/>
  <c r="F148" i="41" s="1"/>
  <c r="G1818" i="2"/>
  <c r="M1818" s="1"/>
  <c r="F230" i="41" s="1"/>
  <c r="G1834" i="2"/>
  <c r="M1834" s="1"/>
  <c r="F234" i="41" s="1"/>
  <c r="G14" i="2"/>
  <c r="M14" s="1"/>
  <c r="F6" i="41" s="1"/>
  <c r="G358" i="2"/>
  <c r="M358" s="1"/>
  <c r="F42" i="41" s="1"/>
  <c r="G372" i="2"/>
  <c r="M372" s="1"/>
  <c r="F43" i="41" s="1"/>
  <c r="G578" i="2"/>
  <c r="M578" s="1"/>
  <c r="F59" i="41" s="1"/>
  <c r="D240"/>
  <c r="E240" s="1"/>
  <c r="D239"/>
  <c r="E239" s="1"/>
  <c r="D238"/>
  <c r="E238" s="1"/>
  <c r="D237"/>
  <c r="E237" s="1"/>
  <c r="D236"/>
  <c r="E236" s="1"/>
  <c r="D235"/>
  <c r="E235" s="1"/>
  <c r="D234"/>
  <c r="E234" s="1"/>
  <c r="D233"/>
  <c r="E233" s="1"/>
  <c r="G233" s="1"/>
  <c r="H233" s="1"/>
  <c r="I233" s="1"/>
  <c r="J233" s="1"/>
  <c r="D232"/>
  <c r="E232" s="1"/>
  <c r="D231"/>
  <c r="E231" s="1"/>
  <c r="D230"/>
  <c r="E230" s="1"/>
  <c r="D228"/>
  <c r="D227"/>
  <c r="E227" s="1"/>
  <c r="D226"/>
  <c r="E226" s="1"/>
  <c r="D222"/>
  <c r="E222" s="1"/>
  <c r="D224"/>
  <c r="E224" s="1"/>
  <c r="D223"/>
  <c r="D225"/>
  <c r="D219"/>
  <c r="E219" s="1"/>
  <c r="D221"/>
  <c r="D220"/>
  <c r="E220" s="1"/>
  <c r="D217"/>
  <c r="E217" s="1"/>
  <c r="D215"/>
  <c r="E215" s="1"/>
  <c r="D216"/>
  <c r="E216" s="1"/>
  <c r="D218"/>
  <c r="E218" s="1"/>
  <c r="D214"/>
  <c r="E214" s="1"/>
  <c r="D213"/>
  <c r="E213" s="1"/>
  <c r="D212"/>
  <c r="E212" s="1"/>
  <c r="D211"/>
  <c r="E211" s="1"/>
  <c r="D210"/>
  <c r="E210" s="1"/>
  <c r="D66"/>
  <c r="E66" s="1"/>
  <c r="H135" i="1"/>
  <c r="C52" i="41" s="1"/>
  <c r="H114" i="1"/>
  <c r="C45" i="41" s="1"/>
  <c r="G111" i="1"/>
  <c r="D33" i="41"/>
  <c r="D31"/>
  <c r="D30"/>
  <c r="E30" s="1"/>
  <c r="H77" i="1"/>
  <c r="C32" i="41" s="1"/>
  <c r="H549" i="1"/>
  <c r="H527"/>
  <c r="C202" i="41" s="1"/>
  <c r="H370" i="1"/>
  <c r="C134" i="41" s="1"/>
  <c r="H350" i="1"/>
  <c r="C128" i="41" s="1"/>
  <c r="H299" i="1"/>
  <c r="C111" i="41" s="1"/>
  <c r="H277" i="1"/>
  <c r="H271"/>
  <c r="C101" i="41" s="1"/>
  <c r="H253" i="1"/>
  <c r="C95" i="41" s="1"/>
  <c r="H250" i="1"/>
  <c r="C94" i="41" s="1"/>
  <c r="H93" i="1"/>
  <c r="C38" i="41" s="1"/>
  <c r="H90" i="1"/>
  <c r="C37" i="41" s="1"/>
  <c r="H61" i="1"/>
  <c r="C26" i="41" s="1"/>
  <c r="H17" i="1"/>
  <c r="C9" i="41" s="1"/>
  <c r="F108" l="1"/>
  <c r="F104"/>
  <c r="F107"/>
  <c r="F103"/>
  <c r="G232"/>
  <c r="H232" s="1"/>
  <c r="I232" s="1"/>
  <c r="J232" s="1"/>
  <c r="G238"/>
  <c r="H238" s="1"/>
  <c r="I238" s="1"/>
  <c r="J238" s="1"/>
  <c r="G65"/>
  <c r="H65" s="1"/>
  <c r="I65" s="1"/>
  <c r="J65" s="1"/>
  <c r="G235"/>
  <c r="H235" s="1"/>
  <c r="I235" s="1"/>
  <c r="J235" s="1"/>
  <c r="C108"/>
  <c r="D108" s="1"/>
  <c r="C93"/>
  <c r="D93" s="1"/>
  <c r="E93" s="1"/>
  <c r="G93" s="1"/>
  <c r="C121"/>
  <c r="D121" s="1"/>
  <c r="E121" s="1"/>
  <c r="G121" s="1"/>
  <c r="H121" s="1"/>
  <c r="I121" s="1"/>
  <c r="J121" s="1"/>
  <c r="C144"/>
  <c r="D144" s="1"/>
  <c r="C118"/>
  <c r="D118" s="1"/>
  <c r="C130"/>
  <c r="D130" s="1"/>
  <c r="E130" s="1"/>
  <c r="C125"/>
  <c r="D125" s="1"/>
  <c r="E125" s="1"/>
  <c r="G125" s="1"/>
  <c r="H125" s="1"/>
  <c r="I125" s="1"/>
  <c r="J125" s="1"/>
  <c r="C114"/>
  <c r="D114" s="1"/>
  <c r="E114" s="1"/>
  <c r="G114" s="1"/>
  <c r="H114" s="1"/>
  <c r="I114" s="1"/>
  <c r="J114" s="1"/>
  <c r="C143"/>
  <c r="D143" s="1"/>
  <c r="C119"/>
  <c r="D119" s="1"/>
  <c r="E119" s="1"/>
  <c r="G119" s="1"/>
  <c r="H119" s="1"/>
  <c r="I119" s="1"/>
  <c r="J119" s="1"/>
  <c r="C110"/>
  <c r="D110" s="1"/>
  <c r="E110" s="1"/>
  <c r="G110" s="1"/>
  <c r="H110" s="1"/>
  <c r="I110" s="1"/>
  <c r="J110" s="1"/>
  <c r="C138"/>
  <c r="D138" s="1"/>
  <c r="C135"/>
  <c r="D135" s="1"/>
  <c r="E135" s="1"/>
  <c r="G135" s="1"/>
  <c r="C106"/>
  <c r="D106" s="1"/>
  <c r="E106" s="1"/>
  <c r="G106" s="1"/>
  <c r="H106" s="1"/>
  <c r="I106" s="1"/>
  <c r="J106" s="1"/>
  <c r="C99"/>
  <c r="D99" s="1"/>
  <c r="E99" s="1"/>
  <c r="G99" s="1"/>
  <c r="H99" s="1"/>
  <c r="I99" s="1"/>
  <c r="J99" s="1"/>
  <c r="C149"/>
  <c r="D149" s="1"/>
  <c r="E149" s="1"/>
  <c r="C142"/>
  <c r="D142" s="1"/>
  <c r="C140"/>
  <c r="D140" s="1"/>
  <c r="C137"/>
  <c r="D137" s="1"/>
  <c r="E137" s="1"/>
  <c r="G137" s="1"/>
  <c r="H137" s="1"/>
  <c r="I137" s="1"/>
  <c r="J137" s="1"/>
  <c r="C132"/>
  <c r="D132" s="1"/>
  <c r="E132" s="1"/>
  <c r="C117"/>
  <c r="D117" s="1"/>
  <c r="C107"/>
  <c r="D107" s="1"/>
  <c r="C61"/>
  <c r="D61" s="1"/>
  <c r="C133"/>
  <c r="D133" s="1"/>
  <c r="E133" s="1"/>
  <c r="C129"/>
  <c r="D129" s="1"/>
  <c r="E129" s="1"/>
  <c r="C100"/>
  <c r="D100" s="1"/>
  <c r="E100" s="1"/>
  <c r="G100" s="1"/>
  <c r="C126"/>
  <c r="D126" s="1"/>
  <c r="E126" s="1"/>
  <c r="G126" s="1"/>
  <c r="H126" s="1"/>
  <c r="I126" s="1"/>
  <c r="J126" s="1"/>
  <c r="C147"/>
  <c r="D147" s="1"/>
  <c r="C136"/>
  <c r="D136" s="1"/>
  <c r="E136" s="1"/>
  <c r="G136" s="1"/>
  <c r="C120"/>
  <c r="D120" s="1"/>
  <c r="C146"/>
  <c r="D146" s="1"/>
  <c r="C141"/>
  <c r="D141" s="1"/>
  <c r="C113"/>
  <c r="D113" s="1"/>
  <c r="C122"/>
  <c r="D122" s="1"/>
  <c r="C91"/>
  <c r="D91" s="1"/>
  <c r="C105"/>
  <c r="D105" s="1"/>
  <c r="C205"/>
  <c r="D205" s="1"/>
  <c r="E205" s="1"/>
  <c r="G205" s="1"/>
  <c r="C67"/>
  <c r="D67" s="1"/>
  <c r="C68"/>
  <c r="D68" s="1"/>
  <c r="C115"/>
  <c r="D115" s="1"/>
  <c r="C127"/>
  <c r="D127" s="1"/>
  <c r="C102"/>
  <c r="D102" s="1"/>
  <c r="C63"/>
  <c r="D63" s="1"/>
  <c r="E63" s="1"/>
  <c r="G63" s="1"/>
  <c r="C97"/>
  <c r="D97" s="1"/>
  <c r="E97" s="1"/>
  <c r="G97" s="1"/>
  <c r="C204"/>
  <c r="D204" s="1"/>
  <c r="E204" s="1"/>
  <c r="G204" s="1"/>
  <c r="C123"/>
  <c r="D123" s="1"/>
  <c r="C148"/>
  <c r="D148" s="1"/>
  <c r="E148" s="1"/>
  <c r="G148" s="1"/>
  <c r="C131"/>
  <c r="D131" s="1"/>
  <c r="E131" s="1"/>
  <c r="G131" s="1"/>
  <c r="H131" s="1"/>
  <c r="I131" s="1"/>
  <c r="J131" s="1"/>
  <c r="C112"/>
  <c r="D112" s="1"/>
  <c r="C116"/>
  <c r="D116" s="1"/>
  <c r="C124"/>
  <c r="D124" s="1"/>
  <c r="E124" s="1"/>
  <c r="G124" s="1"/>
  <c r="H124" s="1"/>
  <c r="I124" s="1"/>
  <c r="J124" s="1"/>
  <c r="C145"/>
  <c r="D145" s="1"/>
  <c r="E145" s="1"/>
  <c r="G145" s="1"/>
  <c r="H145" s="1"/>
  <c r="I145" s="1"/>
  <c r="J145" s="1"/>
  <c r="C96"/>
  <c r="D96" s="1"/>
  <c r="E96" s="1"/>
  <c r="G96" s="1"/>
  <c r="H96" s="1"/>
  <c r="I96" s="1"/>
  <c r="J96" s="1"/>
  <c r="C139"/>
  <c r="D139" s="1"/>
  <c r="E139" s="1"/>
  <c r="G139" s="1"/>
  <c r="H139" s="1"/>
  <c r="I139" s="1"/>
  <c r="J139" s="1"/>
  <c r="C203"/>
  <c r="D203" s="1"/>
  <c r="C92"/>
  <c r="D92" s="1"/>
  <c r="E92" s="1"/>
  <c r="F172"/>
  <c r="G172" s="1"/>
  <c r="H172" s="1"/>
  <c r="I172" s="1"/>
  <c r="J172" s="1"/>
  <c r="F170"/>
  <c r="G170" s="1"/>
  <c r="H170" s="1"/>
  <c r="I170" s="1"/>
  <c r="J170" s="1"/>
  <c r="F168"/>
  <c r="G168" s="1"/>
  <c r="H168" s="1"/>
  <c r="I168" s="1"/>
  <c r="J168" s="1"/>
  <c r="F166"/>
  <c r="G166" s="1"/>
  <c r="H166" s="1"/>
  <c r="I166" s="1"/>
  <c r="J166" s="1"/>
  <c r="F164"/>
  <c r="G164" s="1"/>
  <c r="H164" s="1"/>
  <c r="I164" s="1"/>
  <c r="J164" s="1"/>
  <c r="F162"/>
  <c r="G162" s="1"/>
  <c r="H162" s="1"/>
  <c r="I162" s="1"/>
  <c r="J162" s="1"/>
  <c r="F160"/>
  <c r="G160" s="1"/>
  <c r="H160" s="1"/>
  <c r="I160" s="1"/>
  <c r="J160" s="1"/>
  <c r="F158"/>
  <c r="F173"/>
  <c r="G173" s="1"/>
  <c r="H173" s="1"/>
  <c r="I173" s="1"/>
  <c r="J173" s="1"/>
  <c r="F171"/>
  <c r="G171" s="1"/>
  <c r="H171" s="1"/>
  <c r="I171" s="1"/>
  <c r="J171" s="1"/>
  <c r="F169"/>
  <c r="G169" s="1"/>
  <c r="H169" s="1"/>
  <c r="I169" s="1"/>
  <c r="J169" s="1"/>
  <c r="F167"/>
  <c r="G167" s="1"/>
  <c r="H167" s="1"/>
  <c r="I167" s="1"/>
  <c r="J167" s="1"/>
  <c r="F165"/>
  <c r="G165" s="1"/>
  <c r="H165" s="1"/>
  <c r="I165" s="1"/>
  <c r="J165" s="1"/>
  <c r="F163"/>
  <c r="G163" s="1"/>
  <c r="H163" s="1"/>
  <c r="I163" s="1"/>
  <c r="J163" s="1"/>
  <c r="F161"/>
  <c r="G161" s="1"/>
  <c r="H161" s="1"/>
  <c r="I161" s="1"/>
  <c r="J161" s="1"/>
  <c r="F159"/>
  <c r="G159" s="1"/>
  <c r="H159" s="1"/>
  <c r="I159" s="1"/>
  <c r="J159" s="1"/>
  <c r="F157"/>
  <c r="G157" s="1"/>
  <c r="H157" s="1"/>
  <c r="I157" s="1"/>
  <c r="J157" s="1"/>
  <c r="C49"/>
  <c r="D49" s="1"/>
  <c r="C39"/>
  <c r="D39" s="1"/>
  <c r="E39" s="1"/>
  <c r="C50"/>
  <c r="D50" s="1"/>
  <c r="C42"/>
  <c r="D42" s="1"/>
  <c r="C44"/>
  <c r="D44" s="1"/>
  <c r="C36"/>
  <c r="D36" s="1"/>
  <c r="E36" s="1"/>
  <c r="G36" s="1"/>
  <c r="H36" s="1"/>
  <c r="I36" s="1"/>
  <c r="J36" s="1"/>
  <c r="C56"/>
  <c r="D56" s="1"/>
  <c r="C47"/>
  <c r="D47" s="1"/>
  <c r="C41"/>
  <c r="D41" s="1"/>
  <c r="C46"/>
  <c r="D46" s="1"/>
  <c r="C34"/>
  <c r="D34" s="1"/>
  <c r="C48"/>
  <c r="D48" s="1"/>
  <c r="E48" s="1"/>
  <c r="G48" s="1"/>
  <c r="C55"/>
  <c r="D55" s="1"/>
  <c r="E55" s="1"/>
  <c r="G55" s="1"/>
  <c r="C51"/>
  <c r="D51" s="1"/>
  <c r="C53"/>
  <c r="D53" s="1"/>
  <c r="C43"/>
  <c r="D43" s="1"/>
  <c r="C40"/>
  <c r="D40" s="1"/>
  <c r="E40" s="1"/>
  <c r="G40" s="1"/>
  <c r="H40" s="1"/>
  <c r="I40" s="1"/>
  <c r="J40" s="1"/>
  <c r="C35"/>
  <c r="D35" s="1"/>
  <c r="E35" s="1"/>
  <c r="G35" s="1"/>
  <c r="H35" s="1"/>
  <c r="I35" s="1"/>
  <c r="J35" s="1"/>
  <c r="C28"/>
  <c r="D28" s="1"/>
  <c r="E28" s="1"/>
  <c r="G28" s="1"/>
  <c r="C25"/>
  <c r="D25" s="1"/>
  <c r="C54"/>
  <c r="D54" s="1"/>
  <c r="E54" s="1"/>
  <c r="D57"/>
  <c r="E57" s="1"/>
  <c r="D59"/>
  <c r="M1441" i="2"/>
  <c r="F149" i="41" s="1"/>
  <c r="G212"/>
  <c r="H212" s="1"/>
  <c r="I212" s="1"/>
  <c r="J212" s="1"/>
  <c r="E67" i="38"/>
  <c r="G67" s="1"/>
  <c r="E60"/>
  <c r="G60" s="1"/>
  <c r="F60"/>
  <c r="M1794" i="2"/>
  <c r="F226" i="41" s="1"/>
  <c r="M1767" i="2"/>
  <c r="F223" i="41" s="1"/>
  <c r="M1695" i="2"/>
  <c r="F215" i="41" s="1"/>
  <c r="G215" s="1"/>
  <c r="H215" s="1"/>
  <c r="I215" s="1"/>
  <c r="J215" s="1"/>
  <c r="M1749" i="2"/>
  <c r="F221" i="41" s="1"/>
  <c r="G230"/>
  <c r="H230" s="1"/>
  <c r="I230" s="1"/>
  <c r="J230" s="1"/>
  <c r="M247" i="2"/>
  <c r="F34" i="41" s="1"/>
  <c r="G218"/>
  <c r="H218" s="1"/>
  <c r="I218" s="1"/>
  <c r="J218" s="1"/>
  <c r="G239"/>
  <c r="H239" s="1"/>
  <c r="I239" s="1"/>
  <c r="J239" s="1"/>
  <c r="G231"/>
  <c r="H231" s="1"/>
  <c r="I231" s="1"/>
  <c r="J231" s="1"/>
  <c r="G237"/>
  <c r="H237" s="1"/>
  <c r="I237" s="1"/>
  <c r="J237" s="1"/>
  <c r="G226"/>
  <c r="H226" s="1"/>
  <c r="I226" s="1"/>
  <c r="J226" s="1"/>
  <c r="D58"/>
  <c r="E58" s="1"/>
  <c r="G58" s="1"/>
  <c r="H58" s="1"/>
  <c r="I58" s="1"/>
  <c r="J58" s="1"/>
  <c r="G213"/>
  <c r="H213" s="1"/>
  <c r="I213" s="1"/>
  <c r="J213" s="1"/>
  <c r="G214"/>
  <c r="H214" s="1"/>
  <c r="I214" s="1"/>
  <c r="J214" s="1"/>
  <c r="G236"/>
  <c r="H236" s="1"/>
  <c r="I236" s="1"/>
  <c r="J236" s="1"/>
  <c r="G240"/>
  <c r="H240" s="1"/>
  <c r="I240" s="1"/>
  <c r="J240" s="1"/>
  <c r="G227"/>
  <c r="H227" s="1"/>
  <c r="I227" s="1"/>
  <c r="J227" s="1"/>
  <c r="M1231" i="2"/>
  <c r="F130" i="41" s="1"/>
  <c r="M1270" i="2"/>
  <c r="F132" i="41" s="1"/>
  <c r="G234"/>
  <c r="H234" s="1"/>
  <c r="I234" s="1"/>
  <c r="J234" s="1"/>
  <c r="M1289" i="2"/>
  <c r="F133" i="41" s="1"/>
  <c r="E154"/>
  <c r="G154" s="1"/>
  <c r="H154" s="1"/>
  <c r="I154" s="1"/>
  <c r="J154" s="1"/>
  <c r="G220"/>
  <c r="H220" s="1"/>
  <c r="I220" s="1"/>
  <c r="J220" s="1"/>
  <c r="G210"/>
  <c r="H210" s="1"/>
  <c r="I210" s="1"/>
  <c r="G224"/>
  <c r="H224" s="1"/>
  <c r="I224" s="1"/>
  <c r="J224" s="1"/>
  <c r="G8"/>
  <c r="H8" s="1"/>
  <c r="I8" s="1"/>
  <c r="J8" s="1"/>
  <c r="G29"/>
  <c r="H29" s="1"/>
  <c r="I29" s="1"/>
  <c r="J29" s="1"/>
  <c r="G222"/>
  <c r="H222" s="1"/>
  <c r="I222" s="1"/>
  <c r="J222" s="1"/>
  <c r="G219"/>
  <c r="H219" s="1"/>
  <c r="I219" s="1"/>
  <c r="J219" s="1"/>
  <c r="E7"/>
  <c r="G7" s="1"/>
  <c r="H7" s="1"/>
  <c r="I7" s="1"/>
  <c r="J7" s="1"/>
  <c r="G98"/>
  <c r="H98" s="1"/>
  <c r="I98" s="1"/>
  <c r="J98" s="1"/>
  <c r="E60"/>
  <c r="G60" s="1"/>
  <c r="H60" s="1"/>
  <c r="I60" s="1"/>
  <c r="J60" s="1"/>
  <c r="E64"/>
  <c r="G64" s="1"/>
  <c r="H64" s="1"/>
  <c r="I64" s="1"/>
  <c r="J64" s="1"/>
  <c r="G66"/>
  <c r="H66" s="1"/>
  <c r="I66" s="1"/>
  <c r="J66" s="1"/>
  <c r="G71"/>
  <c r="H71" s="1"/>
  <c r="I71" s="1"/>
  <c r="J71" s="1"/>
  <c r="G72"/>
  <c r="H72" s="1"/>
  <c r="I72" s="1"/>
  <c r="J72" s="1"/>
  <c r="E228"/>
  <c r="G228" s="1"/>
  <c r="H228" s="1"/>
  <c r="I228" s="1"/>
  <c r="J228" s="1"/>
  <c r="D207"/>
  <c r="E207" s="1"/>
  <c r="G207" s="1"/>
  <c r="D208"/>
  <c r="E208" s="1"/>
  <c r="E225"/>
  <c r="E223"/>
  <c r="E221"/>
  <c r="G216"/>
  <c r="H216" s="1"/>
  <c r="I216" s="1"/>
  <c r="J216" s="1"/>
  <c r="G217"/>
  <c r="H217" s="1"/>
  <c r="I217" s="1"/>
  <c r="J217" s="1"/>
  <c r="G211"/>
  <c r="H211" s="1"/>
  <c r="I211" s="1"/>
  <c r="J211" s="1"/>
  <c r="G70"/>
  <c r="H70" s="1"/>
  <c r="I70" s="1"/>
  <c r="J70" s="1"/>
  <c r="D52"/>
  <c r="D45"/>
  <c r="E45" s="1"/>
  <c r="E33"/>
  <c r="G33" s="1"/>
  <c r="E31"/>
  <c r="G31" s="1"/>
  <c r="G30"/>
  <c r="H30" s="1"/>
  <c r="I30" s="1"/>
  <c r="J30" s="1"/>
  <c r="D32"/>
  <c r="E32" s="1"/>
  <c r="D202"/>
  <c r="E202" s="1"/>
  <c r="H153"/>
  <c r="I153" s="1"/>
  <c r="J153" s="1"/>
  <c r="G152"/>
  <c r="H152" s="1"/>
  <c r="I152" s="1"/>
  <c r="J152" s="1"/>
  <c r="E151"/>
  <c r="G151" s="1"/>
  <c r="E16"/>
  <c r="D134"/>
  <c r="D128"/>
  <c r="E128" s="1"/>
  <c r="D111"/>
  <c r="D103"/>
  <c r="E103" s="1"/>
  <c r="D101"/>
  <c r="E101" s="1"/>
  <c r="D95"/>
  <c r="D94"/>
  <c r="E94" s="1"/>
  <c r="G94" s="1"/>
  <c r="H94" s="1"/>
  <c r="I94" s="1"/>
  <c r="J94" s="1"/>
  <c r="D38"/>
  <c r="E38" s="1"/>
  <c r="D37"/>
  <c r="D26"/>
  <c r="E26" s="1"/>
  <c r="G10"/>
  <c r="H10" s="1"/>
  <c r="I10" s="1"/>
  <c r="J10" s="1"/>
  <c r="D9"/>
  <c r="E9" s="1"/>
  <c r="D6"/>
  <c r="G104" l="1"/>
  <c r="H104" s="1"/>
  <c r="I104" s="1"/>
  <c r="J104" s="1"/>
  <c r="G221"/>
  <c r="G223"/>
  <c r="G149"/>
  <c r="H149" s="1"/>
  <c r="I149" s="1"/>
  <c r="J149" s="1"/>
  <c r="E203"/>
  <c r="G203" s="1"/>
  <c r="H203" s="1"/>
  <c r="I203" s="1"/>
  <c r="J203" s="1"/>
  <c r="E116"/>
  <c r="G116" s="1"/>
  <c r="H116" s="1"/>
  <c r="I116" s="1"/>
  <c r="J116" s="1"/>
  <c r="E123"/>
  <c r="G123" s="1"/>
  <c r="H123" s="1"/>
  <c r="I123" s="1"/>
  <c r="J123" s="1"/>
  <c r="E102"/>
  <c r="G102" s="1"/>
  <c r="H102" s="1"/>
  <c r="I102" s="1"/>
  <c r="J102" s="1"/>
  <c r="E115"/>
  <c r="G115" s="1"/>
  <c r="H115" s="1"/>
  <c r="I115" s="1"/>
  <c r="J115" s="1"/>
  <c r="E67"/>
  <c r="G67" s="1"/>
  <c r="H67" s="1"/>
  <c r="I67" s="1"/>
  <c r="J67" s="1"/>
  <c r="E105"/>
  <c r="G105" s="1"/>
  <c r="H105" s="1"/>
  <c r="I105" s="1"/>
  <c r="J105" s="1"/>
  <c r="E122"/>
  <c r="G122" s="1"/>
  <c r="H122" s="1"/>
  <c r="I122" s="1"/>
  <c r="J122" s="1"/>
  <c r="E141"/>
  <c r="G141" s="1"/>
  <c r="H141" s="1"/>
  <c r="I141" s="1"/>
  <c r="J141" s="1"/>
  <c r="E120"/>
  <c r="G120" s="1"/>
  <c r="H120" s="1"/>
  <c r="I120" s="1"/>
  <c r="J120" s="1"/>
  <c r="E147"/>
  <c r="G147" s="1"/>
  <c r="H147" s="1"/>
  <c r="I147" s="1"/>
  <c r="J147" s="1"/>
  <c r="E61"/>
  <c r="G61" s="1"/>
  <c r="H61" s="1"/>
  <c r="I61" s="1"/>
  <c r="J61" s="1"/>
  <c r="E117"/>
  <c r="G117" s="1"/>
  <c r="H117" s="1"/>
  <c r="I117" s="1"/>
  <c r="J117" s="1"/>
  <c r="E142"/>
  <c r="G142" s="1"/>
  <c r="H142" s="1"/>
  <c r="I142" s="1"/>
  <c r="J142" s="1"/>
  <c r="E143"/>
  <c r="G143" s="1"/>
  <c r="H143" s="1"/>
  <c r="I143" s="1"/>
  <c r="J143" s="1"/>
  <c r="E118"/>
  <c r="G118" s="1"/>
  <c r="H118" s="1"/>
  <c r="I118" s="1"/>
  <c r="J118" s="1"/>
  <c r="E112"/>
  <c r="G112" s="1"/>
  <c r="H112" s="1"/>
  <c r="I112" s="1"/>
  <c r="J112" s="1"/>
  <c r="E127"/>
  <c r="E68"/>
  <c r="G68" s="1"/>
  <c r="H68" s="1"/>
  <c r="I68" s="1"/>
  <c r="J68" s="1"/>
  <c r="E91"/>
  <c r="G91" s="1"/>
  <c r="H91" s="1"/>
  <c r="I91" s="1"/>
  <c r="J91" s="1"/>
  <c r="E113"/>
  <c r="G113" s="1"/>
  <c r="H113" s="1"/>
  <c r="I113" s="1"/>
  <c r="J113" s="1"/>
  <c r="E146"/>
  <c r="G146" s="1"/>
  <c r="H146" s="1"/>
  <c r="I146" s="1"/>
  <c r="J146" s="1"/>
  <c r="E107"/>
  <c r="G107" s="1"/>
  <c r="H107" s="1"/>
  <c r="I107" s="1"/>
  <c r="J107" s="1"/>
  <c r="E140"/>
  <c r="G140" s="1"/>
  <c r="H140" s="1"/>
  <c r="I140" s="1"/>
  <c r="J140" s="1"/>
  <c r="E138"/>
  <c r="G138" s="1"/>
  <c r="H138" s="1"/>
  <c r="I138" s="1"/>
  <c r="J138" s="1"/>
  <c r="E144"/>
  <c r="G144" s="1"/>
  <c r="H144" s="1"/>
  <c r="I144" s="1"/>
  <c r="J144" s="1"/>
  <c r="G133"/>
  <c r="H133" s="1"/>
  <c r="I133" s="1"/>
  <c r="J133" s="1"/>
  <c r="G132"/>
  <c r="H132" s="1"/>
  <c r="I132" s="1"/>
  <c r="J132" s="1"/>
  <c r="G130"/>
  <c r="H130" s="1"/>
  <c r="I130" s="1"/>
  <c r="J130" s="1"/>
  <c r="E108"/>
  <c r="G108" s="1"/>
  <c r="H108" s="1"/>
  <c r="I108" s="1"/>
  <c r="J108" s="1"/>
  <c r="G92"/>
  <c r="H92" s="1"/>
  <c r="I92" s="1"/>
  <c r="J92" s="1"/>
  <c r="G158"/>
  <c r="H158" s="1"/>
  <c r="I158" s="1"/>
  <c r="J158" s="1"/>
  <c r="G57"/>
  <c r="H57" s="1"/>
  <c r="I57" s="1"/>
  <c r="J57" s="1"/>
  <c r="E25"/>
  <c r="G25" s="1"/>
  <c r="H25" s="1"/>
  <c r="I25" s="1"/>
  <c r="J25" s="1"/>
  <c r="E43"/>
  <c r="G43" s="1"/>
  <c r="H43" s="1"/>
  <c r="I43" s="1"/>
  <c r="J43" s="1"/>
  <c r="E51"/>
  <c r="G51" s="1"/>
  <c r="H51" s="1"/>
  <c r="I51" s="1"/>
  <c r="J51" s="1"/>
  <c r="E46"/>
  <c r="G46" s="1"/>
  <c r="H46" s="1"/>
  <c r="I46" s="1"/>
  <c r="J46" s="1"/>
  <c r="E41"/>
  <c r="G41" s="1"/>
  <c r="H41" s="1"/>
  <c r="I41" s="1"/>
  <c r="J41" s="1"/>
  <c r="E56"/>
  <c r="G56" s="1"/>
  <c r="H56" s="1"/>
  <c r="I56" s="1"/>
  <c r="J56" s="1"/>
  <c r="E44"/>
  <c r="G44" s="1"/>
  <c r="H44" s="1"/>
  <c r="I44" s="1"/>
  <c r="J44" s="1"/>
  <c r="E50"/>
  <c r="G50" s="1"/>
  <c r="H50" s="1"/>
  <c r="I50" s="1"/>
  <c r="J50" s="1"/>
  <c r="E53"/>
  <c r="G53" s="1"/>
  <c r="H53" s="1"/>
  <c r="I53" s="1"/>
  <c r="J53" s="1"/>
  <c r="E34"/>
  <c r="G34" s="1"/>
  <c r="H34" s="1"/>
  <c r="I34" s="1"/>
  <c r="J34" s="1"/>
  <c r="E47"/>
  <c r="G47" s="1"/>
  <c r="H47" s="1"/>
  <c r="I47" s="1"/>
  <c r="J47" s="1"/>
  <c r="E42"/>
  <c r="G42" s="1"/>
  <c r="H42" s="1"/>
  <c r="I42" s="1"/>
  <c r="J42" s="1"/>
  <c r="E49"/>
  <c r="G49" s="1"/>
  <c r="H49" s="1"/>
  <c r="I49" s="1"/>
  <c r="J49" s="1"/>
  <c r="H55"/>
  <c r="I55" s="1"/>
  <c r="J55" s="1"/>
  <c r="E59"/>
  <c r="G59" s="1"/>
  <c r="H60" i="38"/>
  <c r="I60" s="1"/>
  <c r="J60" s="1"/>
  <c r="K60" s="1"/>
  <c r="F67"/>
  <c r="H67" s="1"/>
  <c r="I67" s="1"/>
  <c r="J67" s="1"/>
  <c r="J210" i="41"/>
  <c r="H151"/>
  <c r="I151" s="1"/>
  <c r="J151" s="1"/>
  <c r="G32"/>
  <c r="H32" s="1"/>
  <c r="I32" s="1"/>
  <c r="J32" s="1"/>
  <c r="H31"/>
  <c r="I31" s="1"/>
  <c r="J31" s="1"/>
  <c r="G26"/>
  <c r="H26" s="1"/>
  <c r="I26" s="1"/>
  <c r="J26" s="1"/>
  <c r="G208"/>
  <c r="H208" s="1"/>
  <c r="I208" s="1"/>
  <c r="J208" s="1"/>
  <c r="H93"/>
  <c r="I93" s="1"/>
  <c r="J93" s="1"/>
  <c r="H48"/>
  <c r="I48" s="1"/>
  <c r="J48" s="1"/>
  <c r="G39"/>
  <c r="H39" s="1"/>
  <c r="I39" s="1"/>
  <c r="J39" s="1"/>
  <c r="E95"/>
  <c r="G101"/>
  <c r="H101" s="1"/>
  <c r="I101" s="1"/>
  <c r="J101" s="1"/>
  <c r="G45"/>
  <c r="H45" s="1"/>
  <c r="I45" s="1"/>
  <c r="J45" s="1"/>
  <c r="H63"/>
  <c r="I63" s="1"/>
  <c r="J63" s="1"/>
  <c r="H207"/>
  <c r="I207" s="1"/>
  <c r="J207" s="1"/>
  <c r="H205"/>
  <c r="I205" s="1"/>
  <c r="J205" s="1"/>
  <c r="H223"/>
  <c r="I223" s="1"/>
  <c r="J223" s="1"/>
  <c r="G225"/>
  <c r="H225" s="1"/>
  <c r="I225" s="1"/>
  <c r="J225" s="1"/>
  <c r="H221"/>
  <c r="I221" s="1"/>
  <c r="J221" s="1"/>
  <c r="G54"/>
  <c r="H54" s="1"/>
  <c r="I54" s="1"/>
  <c r="J54" s="1"/>
  <c r="E52"/>
  <c r="G52" s="1"/>
  <c r="H52" s="1"/>
  <c r="I52" s="1"/>
  <c r="J52" s="1"/>
  <c r="H33"/>
  <c r="I33" s="1"/>
  <c r="J33" s="1"/>
  <c r="H204"/>
  <c r="I204" s="1"/>
  <c r="J204" s="1"/>
  <c r="G202"/>
  <c r="H202" s="1"/>
  <c r="I202" s="1"/>
  <c r="J202" s="1"/>
  <c r="H148"/>
  <c r="I148" s="1"/>
  <c r="J148" s="1"/>
  <c r="H136"/>
  <c r="I136" s="1"/>
  <c r="J136" s="1"/>
  <c r="G16"/>
  <c r="H16" s="1"/>
  <c r="I16" s="1"/>
  <c r="J16" s="1"/>
  <c r="H135"/>
  <c r="I135" s="1"/>
  <c r="J135" s="1"/>
  <c r="E134"/>
  <c r="G134" s="1"/>
  <c r="G129"/>
  <c r="H129" s="1"/>
  <c r="I129" s="1"/>
  <c r="J129" s="1"/>
  <c r="G128"/>
  <c r="H128" s="1"/>
  <c r="I128" s="1"/>
  <c r="J128" s="1"/>
  <c r="E111"/>
  <c r="G103"/>
  <c r="H103" s="1"/>
  <c r="I103" s="1"/>
  <c r="J103" s="1"/>
  <c r="H100"/>
  <c r="I100" s="1"/>
  <c r="J100" s="1"/>
  <c r="H97"/>
  <c r="I97" s="1"/>
  <c r="J97" s="1"/>
  <c r="G38"/>
  <c r="H38" s="1"/>
  <c r="I38" s="1"/>
  <c r="J38" s="1"/>
  <c r="E37"/>
  <c r="G37" s="1"/>
  <c r="H28"/>
  <c r="I28" s="1"/>
  <c r="J28" s="1"/>
  <c r="G9"/>
  <c r="H9" s="1"/>
  <c r="I9" s="1"/>
  <c r="J9" s="1"/>
  <c r="E6"/>
  <c r="G6" s="1"/>
  <c r="G127" l="1"/>
  <c r="H127" s="1"/>
  <c r="I127" s="1"/>
  <c r="J127" s="1"/>
  <c r="H59"/>
  <c r="I59" s="1"/>
  <c r="J59" s="1"/>
  <c r="G95"/>
  <c r="H95" s="1"/>
  <c r="I95" s="1"/>
  <c r="J95" s="1"/>
  <c r="H134"/>
  <c r="I134" s="1"/>
  <c r="J134" s="1"/>
  <c r="G111"/>
  <c r="H111" s="1"/>
  <c r="I111" s="1"/>
  <c r="J111" s="1"/>
  <c r="H37"/>
  <c r="I37" s="1"/>
  <c r="J37" s="1"/>
  <c r="H6"/>
  <c r="I6" s="1"/>
  <c r="J6" s="1"/>
</calcChain>
</file>

<file path=xl/comments1.xml><?xml version="1.0" encoding="utf-8"?>
<comments xmlns="http://schemas.openxmlformats.org/spreadsheetml/2006/main">
  <authors>
    <author>Name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04"/>
          </rPr>
          <t>Name: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Надежда</author>
  </authors>
  <commentList>
    <comment ref="B420" authorId="0">
      <text>
        <r>
          <rPr>
            <b/>
            <sz val="8"/>
            <color indexed="81"/>
            <rFont val="Tahoma"/>
            <family val="2"/>
            <charset val="204"/>
          </rPr>
          <t>Надежда: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25" authorId="0">
      <text>
        <r>
          <rPr>
            <b/>
            <sz val="8"/>
            <color indexed="81"/>
            <rFont val="Tahoma"/>
            <family val="2"/>
            <charset val="204"/>
          </rPr>
          <t>Надежда: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<sst xmlns="http://schemas.openxmlformats.org/spreadsheetml/2006/main" count="10698" uniqueCount="1601">
  <si>
    <t>Массаж шейного отдела и воротниковой зоны</t>
  </si>
  <si>
    <t>Пеленка одноразовая</t>
  </si>
  <si>
    <t>перчатки резиновые (1пара на 10)</t>
  </si>
  <si>
    <t>мед.сестра</t>
  </si>
  <si>
    <t>рентген пленка 30*40</t>
  </si>
  <si>
    <t>рентген пленка 24*30</t>
  </si>
  <si>
    <t>Массаж кисти и предплечья</t>
  </si>
  <si>
    <t>Массаж стопы и голени</t>
  </si>
  <si>
    <t>Массаж плечевого сустава</t>
  </si>
  <si>
    <t>Массаж локтевого сустава</t>
  </si>
  <si>
    <t>Массаж лучезапястного сустава</t>
  </si>
  <si>
    <t>Массаж голеностопного сустава</t>
  </si>
  <si>
    <t>06.01</t>
  </si>
  <si>
    <t>06.02</t>
  </si>
  <si>
    <t>06.03</t>
  </si>
  <si>
    <t>06.04</t>
  </si>
  <si>
    <t>06.05</t>
  </si>
  <si>
    <t>06.06</t>
  </si>
  <si>
    <t>06.07</t>
  </si>
  <si>
    <t>кол-во на 1 услугу</t>
  </si>
  <si>
    <t>ед. измер.</t>
  </si>
  <si>
    <t>м/с терапевта</t>
  </si>
  <si>
    <t>м</t>
  </si>
  <si>
    <t>мундштук одноразовый</t>
  </si>
  <si>
    <t>шприц 2.0</t>
  </si>
  <si>
    <t>раствор натрия хлорида 0,9%</t>
  </si>
  <si>
    <t>стеклянные палочки</t>
  </si>
  <si>
    <t>мл</t>
  </si>
  <si>
    <t>метр</t>
  </si>
  <si>
    <t>бланк</t>
  </si>
  <si>
    <t>спирт 95.0%</t>
  </si>
  <si>
    <t>пробирка Хитачи</t>
  </si>
  <si>
    <t>амп.</t>
  </si>
  <si>
    <t>цитрат натрия (лимоннокислый)</t>
  </si>
  <si>
    <t>гр</t>
  </si>
  <si>
    <t>вазелин мазь 30г</t>
  </si>
  <si>
    <t>глицерин фл 25 мл</t>
  </si>
  <si>
    <t>бинт нестерильный (14см*7м)</t>
  </si>
  <si>
    <t>ед.изм.</t>
  </si>
  <si>
    <t>врач лаборант</t>
  </si>
  <si>
    <t>врач-лаборант</t>
  </si>
  <si>
    <t>м/с офтальмолога</t>
  </si>
  <si>
    <t>м/с отолоринголога</t>
  </si>
  <si>
    <t>м/с психиатра</t>
  </si>
  <si>
    <t>масло иммерсионное для микроскопии (флакон)</t>
  </si>
  <si>
    <t>предрейсовое освидетельствование водителей транспортных средств</t>
  </si>
  <si>
    <t>врач рентгенолог</t>
  </si>
  <si>
    <t>м/с психиатора</t>
  </si>
  <si>
    <t>м/с стоматолога</t>
  </si>
  <si>
    <t>м/с офтольмолога</t>
  </si>
  <si>
    <t>л</t>
  </si>
  <si>
    <t>МЛ</t>
  </si>
  <si>
    <t>цоликлоны АнтиД - Супер</t>
  </si>
  <si>
    <t>врач невролог</t>
  </si>
  <si>
    <t>м/с невролога</t>
  </si>
  <si>
    <t>реактивы-цоликлоны Анти А</t>
  </si>
  <si>
    <t>реактивы-цоликлоны Анти В</t>
  </si>
  <si>
    <t>капилляры Панченкова (пипетки)</t>
  </si>
  <si>
    <t>набор для определения холестерина (CHOL FS)</t>
  </si>
  <si>
    <t>шприц 10,0</t>
  </si>
  <si>
    <t>балансовая стоимость, руб.</t>
  </si>
  <si>
    <t>наименование медицинского оборудования</t>
  </si>
  <si>
    <t>годовая норма износа, %</t>
  </si>
  <si>
    <t>амортизационные отчисления, руб.</t>
  </si>
  <si>
    <t>наконечник на дозатор</t>
  </si>
  <si>
    <t>затраты, руб.</t>
  </si>
  <si>
    <t>цена за единицу, руб.</t>
  </si>
  <si>
    <t>АМОРТИЗАЦИЯ МЕДИЦИНСКОГО ОБОРУДОВАНИЯ</t>
  </si>
  <si>
    <t>м/с по забору мазков (м/с дерматол. каб.)</t>
  </si>
  <si>
    <t>бумага кассетная (термобумага)</t>
  </si>
  <si>
    <t>хлористый натрий (пищевая соль)</t>
  </si>
  <si>
    <t>капилляры для отбора крови на  20 мкл ("end-to-end)</t>
  </si>
  <si>
    <t>трехкомпонентный AGFA G1392*20 L (BZBEK)</t>
  </si>
  <si>
    <t>двухкомпонентный AGFA G3342*20 L (EKNCY)</t>
  </si>
  <si>
    <t>ВСЕГО ЗАТРАТ, руб.</t>
  </si>
  <si>
    <t>мед.сестра доврачебного приема</t>
  </si>
  <si>
    <t>03.34</t>
  </si>
  <si>
    <t>03.35</t>
  </si>
  <si>
    <t>Марля</t>
  </si>
  <si>
    <t>Вата</t>
  </si>
  <si>
    <t>Бинт стерильный</t>
  </si>
  <si>
    <t>Бинт не стерильный</t>
  </si>
  <si>
    <t>таб</t>
  </si>
  <si>
    <t>Мед.освидетельствование у врача специалиста</t>
  </si>
  <si>
    <t>Консультация врачей специалистов (для граждан без полиса ОМС)</t>
  </si>
  <si>
    <t>Перекись водорода</t>
  </si>
  <si>
    <t>кол-во проведенных исследований за год</t>
  </si>
  <si>
    <t>03.02</t>
  </si>
  <si>
    <t>05.01</t>
  </si>
  <si>
    <t>бинт (10*5)</t>
  </si>
  <si>
    <t>гель</t>
  </si>
  <si>
    <t>керамическая мембрана GOT №2 (1шт. на 3000 анализов)</t>
  </si>
  <si>
    <t>покровное стекло</t>
  </si>
  <si>
    <t>глицерин</t>
  </si>
  <si>
    <t>стандартный раствор глюкозы    1 мл (калибратор) 1 ур.</t>
  </si>
  <si>
    <t>стандартный раствор глюкозы    1 мл (калибратор) 2 ур.</t>
  </si>
  <si>
    <t xml:space="preserve">перчатки </t>
  </si>
  <si>
    <t>чашечки для образцов одноразовые</t>
  </si>
  <si>
    <t>рентген лаборант</t>
  </si>
  <si>
    <t>врач рентг.-маммолог</t>
  </si>
  <si>
    <t>натрия хлорид 0,9%</t>
  </si>
  <si>
    <t>Маммография</t>
  </si>
  <si>
    <t>03.32</t>
  </si>
  <si>
    <t>03.33</t>
  </si>
  <si>
    <t>бумага ЭКГ (210х300)</t>
  </si>
  <si>
    <t>наименование медицинской              услуги</t>
  </si>
  <si>
    <t>наименование медикаментов</t>
  </si>
  <si>
    <t>пробирки Хитачи</t>
  </si>
  <si>
    <t>набор реактивов в аппарат "Сапфир"</t>
  </si>
  <si>
    <t>предметное стекло</t>
  </si>
  <si>
    <t>акушерка</t>
  </si>
  <si>
    <t>м/с инфекционного кабинета</t>
  </si>
  <si>
    <t>Эзофагогастродуоденоскопия</t>
  </si>
  <si>
    <t>врач эндоскопист</t>
  </si>
  <si>
    <t>м/с эндоскописта</t>
  </si>
  <si>
    <t>врач УЗИ каб.</t>
  </si>
  <si>
    <t>м/с УЗИ каб.</t>
  </si>
  <si>
    <t>предметные стекла</t>
  </si>
  <si>
    <t>пипетка</t>
  </si>
  <si>
    <t>врач-нарколог</t>
  </si>
  <si>
    <t>фельдшер наркологического кабинета</t>
  </si>
  <si>
    <t>РАСЧЕТ ОСНОВНОЙ ЗАРАБОТНОЙ ПЛАТЫ</t>
  </si>
  <si>
    <t>врач терапевт</t>
  </si>
  <si>
    <t>врач офтальмолог</t>
  </si>
  <si>
    <t>врач отолоринголог</t>
  </si>
  <si>
    <t>врач хирург</t>
  </si>
  <si>
    <t>врач психиатор</t>
  </si>
  <si>
    <t>ИТОГО</t>
  </si>
  <si>
    <t>врач гинеколог</t>
  </si>
  <si>
    <t>стоматолог</t>
  </si>
  <si>
    <t>врач офтольмолог</t>
  </si>
  <si>
    <t>врач функциональной диагнос.</t>
  </si>
  <si>
    <t>м/с ЭКГ</t>
  </si>
  <si>
    <t>липкая лента</t>
  </si>
  <si>
    <t>дез.средство "Эколин форте"</t>
  </si>
  <si>
    <t>нашатырный спирт 10%</t>
  </si>
  <si>
    <t>формалин</t>
  </si>
  <si>
    <t>фельдшер лаборант</t>
  </si>
  <si>
    <t xml:space="preserve">ИТОГО </t>
  </si>
  <si>
    <t>м/с процедурного кабинета</t>
  </si>
  <si>
    <t>врач</t>
  </si>
  <si>
    <t>медицинское  освидетельствование на ношении и хранение оружия</t>
  </si>
  <si>
    <t>МАТЕРИАЛЬНЫЕ ЗАТРАТЫ</t>
  </si>
  <si>
    <t>кг</t>
  </si>
  <si>
    <t>спирт 70%</t>
  </si>
  <si>
    <t>перчатки резиновые</t>
  </si>
  <si>
    <t>пара</t>
  </si>
  <si>
    <t>шт</t>
  </si>
  <si>
    <t>бумага для записи</t>
  </si>
  <si>
    <t xml:space="preserve">спирт 70% </t>
  </si>
  <si>
    <t>перчатки</t>
  </si>
  <si>
    <t>КАЛЬКУЛЯЦИЯ ПО ПЛАТНЫМ МЕДИЦИНСКИМ УСЛУГАМ</t>
  </si>
  <si>
    <t>наименование медицинской услуги</t>
  </si>
  <si>
    <t>марля</t>
  </si>
  <si>
    <t>ПРЕЙСКУРАНТ</t>
  </si>
  <si>
    <t>НАИМЕНОВАНИЕ УСЛУГИ</t>
  </si>
  <si>
    <t>тальк</t>
  </si>
  <si>
    <t>врач психиатр</t>
  </si>
  <si>
    <t xml:space="preserve">фельдшер-лаборант </t>
  </si>
  <si>
    <t xml:space="preserve">вата  хирургическая 250г </t>
  </si>
  <si>
    <t>код услуги</t>
  </si>
  <si>
    <t xml:space="preserve">              сотрудников поликлиники ГУЗ " Ленинская РБ"</t>
  </si>
  <si>
    <t>Бронхоскопия с биопсией</t>
  </si>
  <si>
    <t>стол массажный</t>
  </si>
  <si>
    <t>м/с функциональной диагнос.</t>
  </si>
  <si>
    <t>Тест ИХА-4 Мульти-Фактор</t>
  </si>
  <si>
    <t>Пробирка для ан. мочи (12 мл.)</t>
  </si>
  <si>
    <t>набор гинекологический Юнона</t>
  </si>
  <si>
    <t>ГУЗ "Ленинская районная больница"</t>
  </si>
  <si>
    <t>01.01</t>
  </si>
  <si>
    <t>01.03</t>
  </si>
  <si>
    <t>Мед. освидетельствование для лицензии на хранение и ношение оружия.</t>
  </si>
  <si>
    <t>Предрейсовое мед. освидетельствование водителей транспортных средств</t>
  </si>
  <si>
    <t>перекись водорода</t>
  </si>
  <si>
    <t xml:space="preserve">Вата </t>
  </si>
  <si>
    <t>Перчатки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</si>
  <si>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</si>
  <si>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</si>
  <si>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</si>
  <si>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</si>
  <si>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</si>
  <si>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</si>
  <si>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</si>
  <si>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</si>
  <si>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</si>
  <si>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</si>
  <si>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07.12</t>
  </si>
  <si>
    <t>07.13</t>
  </si>
  <si>
    <t>07.14</t>
  </si>
  <si>
    <t>07.15</t>
  </si>
  <si>
    <t>07.16</t>
  </si>
  <si>
    <t>07.17</t>
  </si>
  <si>
    <t>07.18</t>
  </si>
  <si>
    <t>07.19</t>
  </si>
  <si>
    <t>07.20</t>
  </si>
  <si>
    <t>Массаж нижних конечностей и поясницы</t>
  </si>
  <si>
    <t>03.01</t>
  </si>
  <si>
    <t>Определение группы крови и резус фактора</t>
  </si>
  <si>
    <t>вата</t>
  </si>
  <si>
    <t>03.03</t>
  </si>
  <si>
    <t>03.04</t>
  </si>
  <si>
    <t xml:space="preserve">вата </t>
  </si>
  <si>
    <t>03.05</t>
  </si>
  <si>
    <t>03.06</t>
  </si>
  <si>
    <t>03.07</t>
  </si>
  <si>
    <t>03.08</t>
  </si>
  <si>
    <t>03.09</t>
  </si>
  <si>
    <t>03.38</t>
  </si>
  <si>
    <t>03.39</t>
  </si>
  <si>
    <t>03.40</t>
  </si>
  <si>
    <t>03.41</t>
  </si>
  <si>
    <t>капилляр Панченкова (1 на 10 ан.)</t>
  </si>
  <si>
    <t>пробирки Видаля (1 на 10 анализа)</t>
  </si>
  <si>
    <t>стеклянные палочки (1 на 10 ан.)</t>
  </si>
  <si>
    <t>перчатки  (1 на 10 анализов)</t>
  </si>
  <si>
    <t>01.04</t>
  </si>
  <si>
    <t>01.05</t>
  </si>
  <si>
    <t>Рефрактометрия</t>
  </si>
  <si>
    <t xml:space="preserve">вата  хирургическая </t>
  </si>
  <si>
    <t>03.10</t>
  </si>
  <si>
    <t>Анализатор автоматический биохимический "Sapphire 400"</t>
  </si>
  <si>
    <t>03.11</t>
  </si>
  <si>
    <t>03.12</t>
  </si>
  <si>
    <t>вата хирургическая</t>
  </si>
  <si>
    <t>03.13</t>
  </si>
  <si>
    <t>03.14</t>
  </si>
  <si>
    <t xml:space="preserve">вата хирургическая </t>
  </si>
  <si>
    <t>03.15</t>
  </si>
  <si>
    <t>03.16</t>
  </si>
  <si>
    <t>03.17</t>
  </si>
  <si>
    <t>03.18</t>
  </si>
  <si>
    <t>03.19</t>
  </si>
  <si>
    <t>03.20</t>
  </si>
  <si>
    <t>03.21</t>
  </si>
  <si>
    <t>03.22</t>
  </si>
  <si>
    <t>03.23</t>
  </si>
  <si>
    <t>03.24</t>
  </si>
  <si>
    <t>Анализ крови на липопротеиды высокой плотности</t>
  </si>
  <si>
    <t>03.25</t>
  </si>
  <si>
    <t>03.26</t>
  </si>
  <si>
    <t>03.27</t>
  </si>
  <si>
    <t>03.28</t>
  </si>
  <si>
    <t>03.29</t>
  </si>
  <si>
    <t>03.30</t>
  </si>
  <si>
    <t>03.31</t>
  </si>
  <si>
    <t>Гематологический анализатор MEK-6400K</t>
  </si>
  <si>
    <t>03.36</t>
  </si>
  <si>
    <t>03.37</t>
  </si>
  <si>
    <t>Автоматический анализатор мочи "Aution Eleven-4020"</t>
  </si>
  <si>
    <t>Микроскоп</t>
  </si>
  <si>
    <t>Ммикроскоп</t>
  </si>
  <si>
    <t>03.42</t>
  </si>
  <si>
    <t>03.43</t>
  </si>
  <si>
    <t>04.01</t>
  </si>
  <si>
    <t>игла акупунктурная</t>
  </si>
  <si>
    <t>ватв хирургическая</t>
  </si>
  <si>
    <t>лейкопластырь</t>
  </si>
  <si>
    <t>простыня одноразовая</t>
  </si>
  <si>
    <t>йод</t>
  </si>
  <si>
    <t>жгут кровоостанавливающий</t>
  </si>
  <si>
    <t>коробка стерилизационная</t>
  </si>
  <si>
    <t>пинцет анотамический</t>
  </si>
  <si>
    <t>ножницы</t>
  </si>
  <si>
    <t>Стол инструментальный</t>
  </si>
  <si>
    <t>Кушетка</t>
  </si>
  <si>
    <t>Тонометр</t>
  </si>
  <si>
    <t>04.02</t>
  </si>
  <si>
    <t>р-р флостерона 1,0</t>
  </si>
  <si>
    <t>амп</t>
  </si>
  <si>
    <t>р-р новокаина 0,5%- 10,0</t>
  </si>
  <si>
    <t>р-р комбилипена</t>
  </si>
  <si>
    <t>вата  хирургическая</t>
  </si>
  <si>
    <t>Прибор ультразвуковой диагностики Vivid-3</t>
  </si>
  <si>
    <t>05.02</t>
  </si>
  <si>
    <t>05.03</t>
  </si>
  <si>
    <t>05.04</t>
  </si>
  <si>
    <t>05.05</t>
  </si>
  <si>
    <t>05.06</t>
  </si>
  <si>
    <t>05.07</t>
  </si>
  <si>
    <t>05.08</t>
  </si>
  <si>
    <t>05.09</t>
  </si>
  <si>
    <t>05.10</t>
  </si>
  <si>
    <t>05.11</t>
  </si>
  <si>
    <t>05.12</t>
  </si>
  <si>
    <t>05.13</t>
  </si>
  <si>
    <t>05.14</t>
  </si>
  <si>
    <t>05.15</t>
  </si>
  <si>
    <t>05.16</t>
  </si>
  <si>
    <t>05.17</t>
  </si>
  <si>
    <t>Автоматический анализатор глюкозы "Eco Twenty"</t>
  </si>
  <si>
    <t>Ирригоскопия</t>
  </si>
  <si>
    <t>Рентгенография периферических отделов скелета и позвоночника в двух проекциях</t>
  </si>
  <si>
    <t>Рентгенография придаточных пазух носа</t>
  </si>
  <si>
    <t>Рентгенография височно-челюстного сустава</t>
  </si>
  <si>
    <t>Рентгенография височной кости</t>
  </si>
  <si>
    <t>Рентгенография ключицы</t>
  </si>
  <si>
    <t>Гистеросальпингография</t>
  </si>
  <si>
    <t>Томография линейная</t>
  </si>
  <si>
    <t>Маммографический подвижной кабинет</t>
  </si>
  <si>
    <t>Линейка</t>
  </si>
  <si>
    <t>Аудиометр</t>
  </si>
  <si>
    <t>Новокаин 0,5%-10,0</t>
  </si>
  <si>
    <t>Фуруцилин</t>
  </si>
  <si>
    <t>м/с аудиометрии</t>
  </si>
  <si>
    <t>м/с офтальмолог</t>
  </si>
  <si>
    <t>платных медицинских услуг населению, оказываемых в ГУЗ «Ленинская РБ»</t>
  </si>
  <si>
    <t>Расчет прямых материальных затрат на платные услуги</t>
  </si>
  <si>
    <t>касета для отправки</t>
  </si>
  <si>
    <t>наименование мед.услуг</t>
  </si>
  <si>
    <t>должность медицинского персонала</t>
  </si>
  <si>
    <t>время затраченное (мин.)</t>
  </si>
  <si>
    <t xml:space="preserve">средний должностной оклад </t>
  </si>
  <si>
    <t>средний месячный фонд рабочего времени (мин)</t>
  </si>
  <si>
    <t>средняя тарифик. ставка</t>
  </si>
  <si>
    <t>ИТОГО расходы на основную заработную плату</t>
  </si>
  <si>
    <t>03.44</t>
  </si>
  <si>
    <t>03.45</t>
  </si>
  <si>
    <t>03.46</t>
  </si>
  <si>
    <t>Бронхоскопия</t>
  </si>
  <si>
    <t>Бронхоскоп</t>
  </si>
  <si>
    <t>щипцы</t>
  </si>
  <si>
    <t>Колоноскопия</t>
  </si>
  <si>
    <t>Кольпоскопия</t>
  </si>
  <si>
    <t>Кольпоскопия c бопсией</t>
  </si>
  <si>
    <t>Эзофагогастродуоденоскопия с биопсией</t>
  </si>
  <si>
    <t xml:space="preserve">Перчатки </t>
  </si>
  <si>
    <t>резиновые</t>
  </si>
  <si>
    <t xml:space="preserve">вата  </t>
  </si>
  <si>
    <t>Дез.средство</t>
  </si>
  <si>
    <t>Микропробирка "Юнивет"</t>
  </si>
  <si>
    <t>Набор фиксажа</t>
  </si>
  <si>
    <t>Набор проявителя</t>
  </si>
  <si>
    <t>Аналиты мочи ИВД тест-полоски 100 шт.</t>
  </si>
  <si>
    <t xml:space="preserve">Питательный агар для культивирования микроорганизмов </t>
  </si>
  <si>
    <t>Питательная среда для сальмонелл Висмут-сульфит</t>
  </si>
  <si>
    <t>Питательная среда для энетробактерии Агар Эндо</t>
  </si>
  <si>
    <t>Питательная среда для чувствительности микроорганизмов</t>
  </si>
  <si>
    <t>Питательная среда Блаурокка</t>
  </si>
  <si>
    <t>Калибровочная сыворотка Randox</t>
  </si>
  <si>
    <t>Раствор промывочный кислотный</t>
  </si>
  <si>
    <t>Раствор промывочный щелочной</t>
  </si>
  <si>
    <t>набор реактивов в аппарат "Сапфир" (Биллирубин общий Randox 2х50  8х4)</t>
  </si>
  <si>
    <t>набор реактивов в аппарат "Сапфир" (Биллирубин  прямой Randox 2х30 8х4)</t>
  </si>
  <si>
    <t>набор реактивов в аппарат "Сапфир"  (АЛТ Randox 6х51 6х14)</t>
  </si>
  <si>
    <t>набор реактивов в аппарат "Сапфир"  (АСТ Randox 6х51 6х14)</t>
  </si>
  <si>
    <t>набор для определения триглициридов ФС (Триглицериды Randox  6х51 )</t>
  </si>
  <si>
    <t>Набор для определения Креатина Randox 6х51 3х28)</t>
  </si>
  <si>
    <t>пробирка для сбора крови не вакуумная(1 на 10 анализов)</t>
  </si>
  <si>
    <t>пробирка вакуумная для сбора крови</t>
  </si>
  <si>
    <t>ЛПНП Холестерина Randox</t>
  </si>
  <si>
    <t>лизирующий реагент (Hemolynac-3N)</t>
  </si>
  <si>
    <t>Гематологический контроь для  in vitro диагностики</t>
  </si>
  <si>
    <t>Изотонический разбавитель Изотонак</t>
  </si>
  <si>
    <t>Очищающий реагент Клианак</t>
  </si>
  <si>
    <t>Промывочный реагент Клианак</t>
  </si>
  <si>
    <t>Кювета измерительная</t>
  </si>
  <si>
    <t>плазма Н</t>
  </si>
  <si>
    <t>протромбин-калибратор</t>
  </si>
  <si>
    <t>мл.</t>
  </si>
  <si>
    <t>Тромбин+реагент</t>
  </si>
  <si>
    <t>Диакап-П</t>
  </si>
  <si>
    <t>Контрольная мультисыворотка человека Randox</t>
  </si>
  <si>
    <t>набор реактивов в аппарат "Сапфир" (Мочевая кислота Randox 9х51 )</t>
  </si>
  <si>
    <t>набор реактивов в аппарат "Сапфир" ( Общий белок 9*54 Randox)</t>
  </si>
  <si>
    <t>набор реактивов в аппарат "Сапфир" (Альбумин 9*51 Randox)</t>
  </si>
  <si>
    <t>vk</t>
  </si>
  <si>
    <t>набор реактивов в аппарат "Сапфир"(Липидный контроль Randox)</t>
  </si>
  <si>
    <t>набор реактивов в аппарат "Сапфир" (Щелочная фосфатаза Randox)</t>
  </si>
  <si>
    <t>набор реактивов в аппарат "Сапфир" (Гамма глуатамилтрансфер Randox)</t>
  </si>
  <si>
    <t>набор реактивов в аппарат "Сапфир" (КФК Randox)</t>
  </si>
  <si>
    <t>набор реактивов в аппарат "Сапфир" (ЛДГ пируват Randox)</t>
  </si>
  <si>
    <t>набор реактивов в аппарат "Сапфир" (Мочевина Randox)</t>
  </si>
  <si>
    <t>Раковый антиген 125 (СА 125) ИВД набор иммуноферментный анализ ИФА</t>
  </si>
  <si>
    <t xml:space="preserve">Свободный простатический спец.антиген (ПСА) ИВД  </t>
  </si>
  <si>
    <t>Раковый антиген 15-3 (СА 15-3) ИВД набор иммуноферментный анализ ИФА</t>
  </si>
  <si>
    <t>Альфа-фетопротеин (АФП)  ИВД набор ИФА</t>
  </si>
  <si>
    <t>Раково-эмбриональный антиген ИВД набор ИФА</t>
  </si>
  <si>
    <t>Раковый антиген 19-9 (СА19-9) ИВД набор ИФА</t>
  </si>
  <si>
    <t>Свободный тироксин ИВД набор ИФА</t>
  </si>
  <si>
    <t>калибратор глюзы</t>
  </si>
  <si>
    <t>Раствор глюкозы/лактат глюкозы (Системный раствор)</t>
  </si>
  <si>
    <t>стекла предметные  25х75х2мм для растяж. мазка №100</t>
  </si>
  <si>
    <t>дез.средство "септолит ДХЦ"</t>
  </si>
  <si>
    <t>Дез.средство "Эндезим"</t>
  </si>
  <si>
    <t xml:space="preserve">пробирка </t>
  </si>
  <si>
    <t>скарификатор (игла для забора крови)</t>
  </si>
  <si>
    <t xml:space="preserve">Креатинин ИВД набор </t>
  </si>
  <si>
    <t>Железо ИВД набор спектрофотометрический</t>
  </si>
  <si>
    <t>Кальций ИВД набор спектрофотометрический</t>
  </si>
  <si>
    <t>набор реактивов в аппарат "Сапфир" Амилазы</t>
  </si>
  <si>
    <t>Аппарат рентгеновский Ренекс</t>
  </si>
  <si>
    <t>Аппарат рентгеновский стационарный</t>
  </si>
  <si>
    <t>Система рентгеновская Дентальная 5 Д-2</t>
  </si>
  <si>
    <t>Электрокардиограф 3-х канальный "Альтон"</t>
  </si>
  <si>
    <t>Спириограф "СпироС-100"</t>
  </si>
  <si>
    <t>списан в 2011г.</t>
  </si>
  <si>
    <t>услуга не оказывается</t>
  </si>
  <si>
    <t>делается в стационаре</t>
  </si>
  <si>
    <t>делает стационар</t>
  </si>
  <si>
    <t>Аппарат ренгеновский Ренекс</t>
  </si>
  <si>
    <t>Фиброгастролуоденоскоп</t>
  </si>
  <si>
    <t>Фиброколоноскоп</t>
  </si>
  <si>
    <t>Видеокольпоскоп цифровой Синсетек</t>
  </si>
  <si>
    <t>Глазная краска (колларго+глицин+вода)</t>
  </si>
  <si>
    <t>краска Романовского(Май Грюль)</t>
  </si>
  <si>
    <t>Азур -Эозин по Романовскому</t>
  </si>
  <si>
    <t>пробирка для сбора проб неспециализированный ИВД</t>
  </si>
  <si>
    <t>Микропробирка тип Эппиндорф 1,5 мл.</t>
  </si>
  <si>
    <t>не делаем</t>
  </si>
  <si>
    <t>Среда Сабуро(агар)</t>
  </si>
  <si>
    <t>Среда №10 (маннит-солевой) желточнный 1,5 кг.</t>
  </si>
  <si>
    <t>СС агар Плоскарева</t>
  </si>
  <si>
    <t>раствор перекиси водорода</t>
  </si>
  <si>
    <t>Пленка рентгненовская мед.экранная Agfa 18*24/100 листов (emgbk)</t>
  </si>
  <si>
    <t>Эозин синий по Май-Грюдвальду 1л.</t>
  </si>
  <si>
    <t>Прибор ультразвуковой диагностики Simens</t>
  </si>
  <si>
    <t>92</t>
  </si>
  <si>
    <t>2321</t>
  </si>
  <si>
    <t>Фотометр для микропланшета</t>
  </si>
  <si>
    <t>Анализатор свертываемости крови "КоаТест-4"</t>
  </si>
  <si>
    <t>Прибор ультразвуковой цифровой диагностический  Sonoacer-7R</t>
  </si>
  <si>
    <t>Заработная плата основных сотрудников</t>
  </si>
  <si>
    <t>Заработная плата прочего персонала</t>
  </si>
  <si>
    <t>Начисления на выплаты по оплате труда (30,2%)</t>
  </si>
  <si>
    <t>Увеличение стоимости материальных запасов</t>
  </si>
  <si>
    <t>Накладные расходы</t>
  </si>
  <si>
    <t>Прибыль</t>
  </si>
  <si>
    <t>Итого руб.</t>
  </si>
  <si>
    <t>Всего стоимость услуги руб.</t>
  </si>
  <si>
    <t>мед. освидетельствование на водительские права (категирии А, В)</t>
  </si>
  <si>
    <t>мед. освидетельствование на водительские права (категирии А, В,С,Е)</t>
  </si>
  <si>
    <t>Исследование уровня гликированного гемоглабина в крови</t>
  </si>
  <si>
    <t>Определение антигенов норовирусов в образцах фекалий</t>
  </si>
  <si>
    <t>Определение антигенов ротовирусов в образцах фекалий</t>
  </si>
  <si>
    <t>Мед.освидетельствование на водительские права на кат. А.В</t>
  </si>
  <si>
    <t>Мед.освидетельствование на водительские права на кат. А.В,Е иС</t>
  </si>
  <si>
    <t>м/с физио</t>
  </si>
  <si>
    <t>02.01</t>
  </si>
  <si>
    <t>02.06</t>
  </si>
  <si>
    <t>02.07</t>
  </si>
  <si>
    <t>11,01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</si>
  <si>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</si>
  <si>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</si>
  <si>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</si>
  <si>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</si>
  <si>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</si>
  <si>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</si>
  <si>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</si>
  <si>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</si>
  <si>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</si>
  <si>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</si>
  <si>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11.01</t>
  </si>
  <si>
    <t>Фастум гель</t>
  </si>
  <si>
    <t>Лазолван</t>
  </si>
  <si>
    <t>Беродуал</t>
  </si>
  <si>
    <t>Натрий хлорид 9%</t>
  </si>
  <si>
    <t xml:space="preserve">Расходы по поликлиники за 2020 год </t>
  </si>
  <si>
    <t>Статьи расходов</t>
  </si>
  <si>
    <t>Касса</t>
  </si>
  <si>
    <t>Заработная плата</t>
  </si>
  <si>
    <t>Начисления</t>
  </si>
  <si>
    <t>Связь</t>
  </si>
  <si>
    <t>Транспортные услуги</t>
  </si>
  <si>
    <t>Коммунальные услуги</t>
  </si>
  <si>
    <t>223+247</t>
  </si>
  <si>
    <t>Услуги по содержанию имущества</t>
  </si>
  <si>
    <t>Прочие услуги</t>
  </si>
  <si>
    <t>Прочие расходы</t>
  </si>
  <si>
    <t>Питание</t>
  </si>
  <si>
    <t>340.2</t>
  </si>
  <si>
    <t>ГСМ</t>
  </si>
  <si>
    <t>340.3</t>
  </si>
  <si>
    <t>Прочие материалы</t>
  </si>
  <si>
    <t>Расчет доли затрат платных услуг в общей сумме затрат</t>
  </si>
  <si>
    <t>Всего затраты, руб.</t>
  </si>
  <si>
    <t>количество к/д</t>
  </si>
  <si>
    <t>Посещений всего</t>
  </si>
  <si>
    <t>Затраты на 1 к/д</t>
  </si>
  <si>
    <t>Итого затраты на платные посещения, руб.</t>
  </si>
  <si>
    <t>Доля затрат на платные услуги в общей сумме затрат, %</t>
  </si>
  <si>
    <t xml:space="preserve">сотрудников стационара ГУЗ " Ленинская РБ" </t>
  </si>
  <si>
    <t>должность</t>
  </si>
  <si>
    <t>фонд зарплаты в месяц   (руб.)</t>
  </si>
  <si>
    <t>кол-во месяцев</t>
  </si>
  <si>
    <t>годовой фонд  (руб.)</t>
  </si>
  <si>
    <t>Кол-во            койко-дней</t>
  </si>
  <si>
    <t>Зар.плата за 1 койко-день</t>
  </si>
  <si>
    <t>врачи</t>
  </si>
  <si>
    <t>мед.сетры</t>
  </si>
  <si>
    <t>итого:</t>
  </si>
  <si>
    <t>РАСЧЕТ</t>
  </si>
  <si>
    <t xml:space="preserve">размера дополнительной заработной платы </t>
  </si>
  <si>
    <t>для стационара МУЗ "Ленинская районная больница"</t>
  </si>
  <si>
    <t>отпускные              (руб.)</t>
  </si>
  <si>
    <t>ночные                    (руб.)</t>
  </si>
  <si>
    <t>дежурства     (руб.)</t>
  </si>
  <si>
    <t>праздничные         (руб.)</t>
  </si>
  <si>
    <t>Расчет процента  размера  дополнительной заработной платы</t>
  </si>
  <si>
    <t>количество месяцев</t>
  </si>
  <si>
    <t>Итого</t>
  </si>
  <si>
    <t>Основная заработная плата</t>
  </si>
  <si>
    <t>Дополнительная заработная плата</t>
  </si>
  <si>
    <t>% дополнительной заработной платы</t>
  </si>
  <si>
    <t>материальные затраты</t>
  </si>
  <si>
    <t>основная з/п</t>
  </si>
  <si>
    <t>дополнительная з/плата</t>
  </si>
  <si>
    <t>начисления</t>
  </si>
  <si>
    <t>накладные расходы</t>
  </si>
  <si>
    <t>итого себестоимость</t>
  </si>
  <si>
    <t>прибыль</t>
  </si>
  <si>
    <t>цена</t>
  </si>
  <si>
    <t xml:space="preserve">стоимость, руб. </t>
  </si>
  <si>
    <t>Пребывание в палате повышенной комфортности ( при отсутствии  полиса ОМС)</t>
  </si>
  <si>
    <t>в материальные затраты включено только питание.</t>
  </si>
  <si>
    <t>12.02</t>
  </si>
  <si>
    <t>в т.ч.платных к/д</t>
  </si>
  <si>
    <t>Маска одноразования</t>
  </si>
  <si>
    <t>09.01</t>
  </si>
  <si>
    <t>09.02</t>
  </si>
  <si>
    <t>пеленка одноразовая</t>
  </si>
  <si>
    <t>Гин.набор Юнона</t>
  </si>
  <si>
    <t>Консультация врача гинеколога</t>
  </si>
  <si>
    <r>
      <t xml:space="preserve">Пребывание в палате повышенной комфортности ( при отсутствии  полиса ОМС) </t>
    </r>
    <r>
      <rPr>
        <b/>
        <sz val="8"/>
        <rFont val="Arial"/>
        <family val="2"/>
        <charset val="204"/>
      </rPr>
      <t>дневной стационар</t>
    </r>
  </si>
  <si>
    <t>Раствор Люголя</t>
  </si>
  <si>
    <t>Кислота уксусная 3%</t>
  </si>
  <si>
    <t>шапочка медицинская</t>
  </si>
  <si>
    <t>бахилы</t>
  </si>
  <si>
    <t>Биопсия</t>
  </si>
  <si>
    <t>Введение и удаление ВМС</t>
  </si>
  <si>
    <t>Ушивание язвы желудка и двенадцатиперстной кишки (с внутривенным наркозом)</t>
  </si>
  <si>
    <t>Холецистэктомия лапароскопическая (с внутривенным наркозом)</t>
  </si>
  <si>
    <t>Оперативное лечение пахово-бедренной грыжи с использованием сетчатых имплантов (с внутривенным наркозом)</t>
  </si>
  <si>
    <t>Аппекдектомия (с внутривенным наркозом)</t>
  </si>
  <si>
    <t>Вскрытие и дренирование флегмоны (абсцесса) с местной анестезией</t>
  </si>
  <si>
    <t>Вскрытие панариции с местной анестезией</t>
  </si>
  <si>
    <t>Удаление ногтевой пластины с местной анестезией</t>
  </si>
  <si>
    <t>Удаление ногтевой пластины с краевой резекциейс местной анестезией</t>
  </si>
  <si>
    <t>Реконструктивная операция на половом члене (с внутривенным наркозом)</t>
  </si>
  <si>
    <t>Иссечение оболочек яичка (с внутривенным наркозом)</t>
  </si>
  <si>
    <t>Удаление атеромы с местной анестезией</t>
  </si>
  <si>
    <t>Парацентез с местной анестезией</t>
  </si>
  <si>
    <t>Удаление поверхностей расположенного иногодного тела с местной анестезией</t>
  </si>
  <si>
    <t>Некрэктомия с местной анестезией</t>
  </si>
  <si>
    <t>Хирургическая обработка раны или инфицированной ткани с местной анестезией</t>
  </si>
  <si>
    <t>Иссечение поражения подкожно-жировой клетчатки с местной анестезией</t>
  </si>
  <si>
    <t>Сшивание кожи иподкожной клетчатки с местной анестезией</t>
  </si>
  <si>
    <t>Вскрывание фурункула с местной анестезией</t>
  </si>
  <si>
    <t>Удаление доброкачественных новообразований с местной анестезией</t>
  </si>
  <si>
    <t>Удаление мозоли с местной анестезией</t>
  </si>
  <si>
    <t>Снятие послеоперационных швов с местной анестезией</t>
  </si>
  <si>
    <t>стоимость</t>
  </si>
  <si>
    <t>лактожиналь (свичи 14 шт.)</t>
  </si>
  <si>
    <t>шапочка медицинская стерил.</t>
  </si>
  <si>
    <t>бахилы стерил.</t>
  </si>
  <si>
    <t>халаты стерил.</t>
  </si>
  <si>
    <t>перчатки медицинские стерил.</t>
  </si>
  <si>
    <t>дез ср-во (для обработки помещения)</t>
  </si>
  <si>
    <t>пеленка одноразовая 140х80</t>
  </si>
  <si>
    <t>Крафт-пакет (для стерилизации)</t>
  </si>
  <si>
    <t>внутривенный катетер</t>
  </si>
  <si>
    <t>дез.ср-во (для обработки инструментов) СептолитТетра 5л.</t>
  </si>
  <si>
    <t>Омнипак300 мл/5 мл (наб. 10 шт.)</t>
  </si>
  <si>
    <t>Ледокаин 2%</t>
  </si>
  <si>
    <t>Йодоперон</t>
  </si>
  <si>
    <t>мед.сестра акшер</t>
  </si>
  <si>
    <t>врач-анестизщиолог</t>
  </si>
  <si>
    <t>м/с анестезиолог</t>
  </si>
  <si>
    <t>Кетамин или Пропафол</t>
  </si>
  <si>
    <t>Атрапин</t>
  </si>
  <si>
    <t>Сибазон</t>
  </si>
  <si>
    <t>Система для переливания</t>
  </si>
  <si>
    <t xml:space="preserve">Физ. раствор </t>
  </si>
  <si>
    <t>Пластырь</t>
  </si>
  <si>
    <t>врач гинекоог</t>
  </si>
  <si>
    <t>м/с акушерка</t>
  </si>
  <si>
    <t>12.01</t>
  </si>
  <si>
    <t xml:space="preserve">Приложение 1 </t>
  </si>
  <si>
    <t>01.02</t>
  </si>
  <si>
    <t>дез.средство "Бонацид"</t>
  </si>
  <si>
    <t>пробирка</t>
  </si>
  <si>
    <t>анализ</t>
  </si>
  <si>
    <t>Комплекс исследований при подозрении на инфицирование вирусом иммунодефицита человека</t>
  </si>
  <si>
    <t>набор реагентов в "ХГЧ-ИФА-Бест"</t>
  </si>
  <si>
    <t xml:space="preserve">перчатки резиновые </t>
  </si>
  <si>
    <t>фурацилин</t>
  </si>
  <si>
    <t>зонт ушной</t>
  </si>
  <si>
    <t>воронка ушная</t>
  </si>
  <si>
    <t>носовое зеркало</t>
  </si>
  <si>
    <t>итого</t>
  </si>
  <si>
    <t>мед.освидетельствование у врача специалиста</t>
  </si>
  <si>
    <t>Плоскарева или SS агар</t>
  </si>
  <si>
    <t>кг.</t>
  </si>
  <si>
    <t>Агар с сульфитом висмута</t>
  </si>
  <si>
    <t>Агар Эндо</t>
  </si>
  <si>
    <t>Среда Клиглера</t>
  </si>
  <si>
    <t>Питательная среда(селенитовый бульон)</t>
  </si>
  <si>
    <t>Стерильная пробирка зонт с тампоном</t>
  </si>
  <si>
    <t>Магнитно-солевой агар</t>
  </si>
  <si>
    <t>Раздельное диагностическое выскабливание (РДВ+гистроскопия)с в/в наркозом</t>
  </si>
  <si>
    <t>дез ср-во (для обработки гистероскопа)</t>
  </si>
  <si>
    <t>перчатки медицинские</t>
  </si>
  <si>
    <t>маска медицинская</t>
  </si>
  <si>
    <t>Р-т глюкозы 5%</t>
  </si>
  <si>
    <t>Выскабливание матки (мед. аборт) с в/в наркозом</t>
  </si>
  <si>
    <t>Кетомин или Пропафол</t>
  </si>
  <si>
    <t>Отрапин</t>
  </si>
  <si>
    <t>Себазол</t>
  </si>
  <si>
    <t>дез ср-во (для обработки операционной)</t>
  </si>
  <si>
    <t>марля стерильная</t>
  </si>
  <si>
    <t>перчатки смотровые</t>
  </si>
  <si>
    <t>простынь однор.210х140</t>
  </si>
  <si>
    <t>Дез. Средство Бонадерм (обработка рук)</t>
  </si>
  <si>
    <t>Лезвия однораз.</t>
  </si>
  <si>
    <t>Нитки викриловая наб.12 шт.</t>
  </si>
  <si>
    <t xml:space="preserve">Нитки капроновые </t>
  </si>
  <si>
    <t>катушка</t>
  </si>
  <si>
    <t>Бинт 5х10</t>
  </si>
  <si>
    <t>Лейкопластырь</t>
  </si>
  <si>
    <t>Иголки (круглые, кожные,режучие)</t>
  </si>
  <si>
    <t>Трубка дренажная</t>
  </si>
  <si>
    <t>Сетчатый имплант (полипропил. 15х11 сетка) стерил.</t>
  </si>
  <si>
    <t>Нитки шовные (полипропил.) наб. по 10 шт.</t>
  </si>
  <si>
    <t>Шприц 0,2</t>
  </si>
  <si>
    <t>Мешок дренажный</t>
  </si>
  <si>
    <t>бинт7х14</t>
  </si>
  <si>
    <t>Сшивание кожи иподкожной клетчатки</t>
  </si>
  <si>
    <t>Вскрывание фурункула</t>
  </si>
  <si>
    <t>Удаление доброкачественных новообразований</t>
  </si>
  <si>
    <t>Удаление мозоли</t>
  </si>
  <si>
    <t>Снятие послеоперационных швов</t>
  </si>
  <si>
    <t>анестезиология</t>
  </si>
  <si>
    <t>хирургическое отделение</t>
  </si>
  <si>
    <t>02.03</t>
  </si>
  <si>
    <t>02.02</t>
  </si>
  <si>
    <t>02.04</t>
  </si>
  <si>
    <t>02.05</t>
  </si>
  <si>
    <t>02.06.</t>
  </si>
  <si>
    <t>3. Лабораторные исследования</t>
  </si>
  <si>
    <t>03.47</t>
  </si>
  <si>
    <t>03.48</t>
  </si>
  <si>
    <t>03.49</t>
  </si>
  <si>
    <t>4.Исследования УЗИ</t>
  </si>
  <si>
    <t>04.03</t>
  </si>
  <si>
    <t>04.04</t>
  </si>
  <si>
    <t>04.05</t>
  </si>
  <si>
    <t>04.06</t>
  </si>
  <si>
    <t>04.07</t>
  </si>
  <si>
    <t>04.08</t>
  </si>
  <si>
    <t>04.09</t>
  </si>
  <si>
    <t>04.10</t>
  </si>
  <si>
    <t>04.11</t>
  </si>
  <si>
    <t>04.12</t>
  </si>
  <si>
    <t>04.13</t>
  </si>
  <si>
    <t>04.14</t>
  </si>
  <si>
    <t>04.15</t>
  </si>
  <si>
    <t>04.16</t>
  </si>
  <si>
    <t>04.17</t>
  </si>
  <si>
    <t>5. Рентгенологические исследования</t>
  </si>
  <si>
    <t>05.18</t>
  </si>
  <si>
    <t>05.19</t>
  </si>
  <si>
    <t>05.20</t>
  </si>
  <si>
    <t>05.21</t>
  </si>
  <si>
    <t>05.22</t>
  </si>
  <si>
    <t>05.23</t>
  </si>
  <si>
    <t>05.24</t>
  </si>
  <si>
    <t>05.25</t>
  </si>
  <si>
    <t>05.26</t>
  </si>
  <si>
    <t>05.27</t>
  </si>
  <si>
    <t>05.28</t>
  </si>
  <si>
    <t>05.29</t>
  </si>
  <si>
    <t>05.30</t>
  </si>
  <si>
    <t>05.31</t>
  </si>
  <si>
    <t>05.32</t>
  </si>
  <si>
    <t>05.33</t>
  </si>
  <si>
    <t>05.34</t>
  </si>
  <si>
    <t>05.35</t>
  </si>
  <si>
    <t>05.36</t>
  </si>
  <si>
    <t>05.37</t>
  </si>
  <si>
    <t>05.38</t>
  </si>
  <si>
    <t>05.39</t>
  </si>
  <si>
    <t>05.40</t>
  </si>
  <si>
    <t>05.41</t>
  </si>
  <si>
    <t>05.42</t>
  </si>
  <si>
    <t>6. Эндоскопические исследования</t>
  </si>
  <si>
    <t>7. Поликлинические улуги</t>
  </si>
  <si>
    <t>07.21</t>
  </si>
  <si>
    <t>07.22</t>
  </si>
  <si>
    <t>07.23</t>
  </si>
  <si>
    <t>07.29</t>
  </si>
  <si>
    <t>8. Медицинские освидетельствования</t>
  </si>
  <si>
    <t>08.15</t>
  </si>
  <si>
    <t>08.16</t>
  </si>
  <si>
    <t>08.17</t>
  </si>
  <si>
    <t>08.18</t>
  </si>
  <si>
    <t>9. Иглорефлесотерапия</t>
  </si>
  <si>
    <t>10. Медицинский массаж (за 1 процедуру)</t>
  </si>
  <si>
    <t>11. Физиотерапевтическое лечение</t>
  </si>
  <si>
    <t>12. гинекологическое отделение</t>
  </si>
  <si>
    <t>12.03</t>
  </si>
  <si>
    <t>12.06</t>
  </si>
  <si>
    <t>12.07</t>
  </si>
  <si>
    <t>12.08</t>
  </si>
  <si>
    <t>12.09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</si>
  <si>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</si>
  <si>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</si>
  <si>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</si>
  <si>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</si>
  <si>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</si>
  <si>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</si>
  <si>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</si>
  <si>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</si>
  <si>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</si>
  <si>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</si>
  <si>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</si>
  <si>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</si>
  <si>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</si>
  <si>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</si>
  <si>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</si>
  <si>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</si>
  <si>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</si>
  <si>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</si>
  <si>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</si>
  <si>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</si>
  <si>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</si>
  <si>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</si>
  <si>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</si>
  <si>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</si>
  <si>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</si>
  <si>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</si>
  <si>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</si>
  <si>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</si>
  <si>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</si>
  <si>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</si>
  <si>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</si>
  <si>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</si>
  <si>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</si>
  <si>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</si>
  <si>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</si>
  <si>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</si>
  <si>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</si>
  <si>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12.04-12.05</t>
  </si>
  <si>
    <t>12.27</t>
  </si>
  <si>
    <t>1.Функциональные исследования</t>
  </si>
  <si>
    <t>2. Диагностические  исследования</t>
  </si>
  <si>
    <t>консультация врачей специалистов</t>
  </si>
  <si>
    <t>прием (осмотр) врача-кардиолога</t>
  </si>
  <si>
    <t>прием (осмотр) врача-невролога</t>
  </si>
  <si>
    <t>прием (осмотр) врача-отоларинголога</t>
  </si>
  <si>
    <t>прием (осмотр) врача-офтальмолога</t>
  </si>
  <si>
    <t>прием (осмотр) врача-педиатра</t>
  </si>
  <si>
    <t>прием (осмотр) врача-терапевта</t>
  </si>
  <si>
    <t>прием (осмотр) врача-травматолога</t>
  </si>
  <si>
    <t>прием (осмотр) врача-уролога</t>
  </si>
  <si>
    <t>прием (осмотр) врача-фтизиатра</t>
  </si>
  <si>
    <t>прием (осмотр) врача-хирурга</t>
  </si>
  <si>
    <t>прием (осмотр) врача-эндокринолога</t>
  </si>
  <si>
    <t>прием (осмотр) врача-гинеколога</t>
  </si>
  <si>
    <t>прием (осмотр) врача-дерматовенеролога</t>
  </si>
  <si>
    <t>прием (осмотр) врача-онколога</t>
  </si>
  <si>
    <t>прием (осмотр) врача-психиатра</t>
  </si>
  <si>
    <t>прием (осмотр) врача-нарколога</t>
  </si>
  <si>
    <t>прием (осмотр) врача-стоматолога</t>
  </si>
  <si>
    <t>прием (осмотр) врача-детского хирурга</t>
  </si>
  <si>
    <t>прием (осмотр) врача-детского невролога</t>
  </si>
  <si>
    <t>07,11</t>
  </si>
  <si>
    <t>07.24</t>
  </si>
  <si>
    <t>мед. сестра привичного кабинета</t>
  </si>
  <si>
    <t>мед. сестра доврачебного кабинета</t>
  </si>
  <si>
    <t>07.25</t>
  </si>
  <si>
    <t>07.26</t>
  </si>
  <si>
    <t>07.27</t>
  </si>
  <si>
    <t>07.28</t>
  </si>
  <si>
    <t>м/с массажистка</t>
  </si>
  <si>
    <t>07.11</t>
  </si>
  <si>
    <t>врач акушер-гинекоог</t>
  </si>
  <si>
    <t>мед.сестра операционная</t>
  </si>
  <si>
    <t>врач анестезиолог</t>
  </si>
  <si>
    <t>мед.сестра анестезиолог</t>
  </si>
  <si>
    <t>Выскабливание матки (медицинский аборт)</t>
  </si>
  <si>
    <t>Ушивание язвы желудка и двенадцатиперстной кишки</t>
  </si>
  <si>
    <t>Холецистэктомия лапароскопическая</t>
  </si>
  <si>
    <t>Оперативное лечение пахово-бедренной грыжи с использованием сетчатых имплантов</t>
  </si>
  <si>
    <t>Аппекдектомия</t>
  </si>
  <si>
    <t>Вскрытие и дренирование флегмоны (абсцесса)</t>
  </si>
  <si>
    <t>Вскрытие панариции</t>
  </si>
  <si>
    <t>Удаление ногтевой пластины</t>
  </si>
  <si>
    <t>Удаление ногтевой пластины с краевой резекцией</t>
  </si>
  <si>
    <t>Реконструктивная операция на половом члене</t>
  </si>
  <si>
    <t>Иссечение оболочек яичка</t>
  </si>
  <si>
    <t>Удаление атеромы</t>
  </si>
  <si>
    <t>Парацентез</t>
  </si>
  <si>
    <t>Удаление поверхностей расположенного иногодного тела</t>
  </si>
  <si>
    <t>Некрэктомия</t>
  </si>
  <si>
    <t>Хирургическая обработка раны или инфицированной ткани</t>
  </si>
  <si>
    <t>Иссечение поражения подкожно-жировой клетчатки</t>
  </si>
  <si>
    <t>03.50</t>
  </si>
  <si>
    <t>03.51</t>
  </si>
  <si>
    <t>03.52</t>
  </si>
  <si>
    <t>Исследование уровня гликированного гемоглобина в крови</t>
  </si>
  <si>
    <t>Врач</t>
  </si>
  <si>
    <t>Фельдшер-лаборант</t>
  </si>
  <si>
    <t>Скарификатор</t>
  </si>
  <si>
    <t>шт.</t>
  </si>
  <si>
    <t>Пробирка вакуумная</t>
  </si>
  <si>
    <t>Тест-набор</t>
  </si>
  <si>
    <t>Перчатки нитриловые</t>
  </si>
  <si>
    <t>Дез.средства</t>
  </si>
  <si>
    <t>Определение антигенов норовирусов (Norovirus) в образцах фекалий</t>
  </si>
  <si>
    <t>Набор тест-касет</t>
  </si>
  <si>
    <t>Контейнер для сбора фекалий</t>
  </si>
  <si>
    <t>Определение антигенов ротавирусов (Rotavirus gr.A) в образцах фекалий</t>
  </si>
  <si>
    <t>04.06.</t>
  </si>
  <si>
    <t>08.01.</t>
  </si>
  <si>
    <t>08.02</t>
  </si>
  <si>
    <t>08.03</t>
  </si>
  <si>
    <t>08.04</t>
  </si>
  <si>
    <t>08.05</t>
  </si>
  <si>
    <t>08.06</t>
  </si>
  <si>
    <t>08.07</t>
  </si>
  <si>
    <t>08.08</t>
  </si>
  <si>
    <t>08.09</t>
  </si>
  <si>
    <t>08.10</t>
  </si>
  <si>
    <t>08.11</t>
  </si>
  <si>
    <t>08.12</t>
  </si>
  <si>
    <t>08.13</t>
  </si>
  <si>
    <t>08.14</t>
  </si>
  <si>
    <t>Раздельное диагностическое выскабливание (РДВ+гистроскопия)</t>
  </si>
  <si>
    <t>прием (осмотр) врача детского хирурга</t>
  </si>
  <si>
    <t>прием (осмотр) врача детского ортопеда</t>
  </si>
  <si>
    <t>08.19</t>
  </si>
  <si>
    <t>08.01-08.15</t>
  </si>
  <si>
    <t>12.28</t>
  </si>
  <si>
    <t>12.29</t>
  </si>
  <si>
    <t>13. стоматологический кабинет</t>
  </si>
  <si>
    <t>12. Медицинские услуги в стационаре</t>
  </si>
  <si>
    <t>гинекологическое отделение</t>
  </si>
  <si>
    <t>01.06</t>
  </si>
  <si>
    <t>Эхокардиография</t>
  </si>
  <si>
    <t>врач диагност</t>
  </si>
  <si>
    <t>1 услуга</t>
  </si>
  <si>
    <t>9. Иглорефлексотерапия</t>
  </si>
  <si>
    <t xml:space="preserve">Устанавливается в соответствии с перечнем специалистов, лабораторных и функциональных исследований от профессии </t>
  </si>
  <si>
    <t>10. Медицинский массаж</t>
  </si>
  <si>
    <t>12.04</t>
  </si>
  <si>
    <t>12.05</t>
  </si>
  <si>
    <t>В стоимость операции не включены койко дни и анализы. Они оплачиваются дополнительно.</t>
  </si>
  <si>
    <t>Стоимость без учета анализов и неоходимых процедур (рентген,ФЛГ и т.д.) Которые оплачиваются отдельно.</t>
  </si>
  <si>
    <t>13.01</t>
  </si>
  <si>
    <t>13.02</t>
  </si>
  <si>
    <t>13.03</t>
  </si>
  <si>
    <t>1 к/д</t>
  </si>
  <si>
    <t>1 операция</t>
  </si>
  <si>
    <t>1 наркоз</t>
  </si>
  <si>
    <t>1 процедура</t>
  </si>
  <si>
    <t>1 прием</t>
  </si>
  <si>
    <t>1 комиссия</t>
  </si>
  <si>
    <t>Раздельное диагностическое выскабливание полости матки</t>
  </si>
  <si>
    <t>Искусственное прерывание беременности (аборт)</t>
  </si>
  <si>
    <t>Биопсия тканей матки</t>
  </si>
  <si>
    <t>Введение  внутриматочной спирали</t>
  </si>
  <si>
    <t>Удаление внутриматочной спирали</t>
  </si>
  <si>
    <t>Ушивание язвы желудка или двенадцатиперстной кишки (с внутривенным наркозом)</t>
  </si>
  <si>
    <t>Холецистэктомия лапароскопическая  (с внутривенным наркозом)</t>
  </si>
  <si>
    <t>Аппендэктомия (с внутривенным наркозом)</t>
  </si>
  <si>
    <t>Удаление ногтевых пластинок с местной анестезией</t>
  </si>
  <si>
    <t>Удаление ногтевой пластины с клиновидной резекцией матрикса с местной анестезией</t>
  </si>
  <si>
    <t>Удаление поверхностно расположенного иногодного тела с местной анестезией</t>
  </si>
  <si>
    <t>Сшивание кожи и подкожной клетчатки с местной анестезией</t>
  </si>
  <si>
    <t>Вскрывание фурункула (карбункула) с местной анестезией</t>
  </si>
  <si>
    <t>03.53</t>
  </si>
  <si>
    <t>Микробиологическое (культуральное) исследование фекалий/ректального мазка на микроорганизмы рода сальмонелла (Salmonella spp.)</t>
  </si>
  <si>
    <t>Микробиологическое (культуральное) исследование фекалий/ректального мазка на возбудителя дизентерии (Shigella spp.)</t>
  </si>
  <si>
    <t>Получение влагалищного мазка</t>
  </si>
  <si>
    <t>Взятие крови из центральной вены</t>
  </si>
  <si>
    <t>взятие крови из центральной вены</t>
  </si>
  <si>
    <t>Взятие соскоба с перианальной области на энтеробиоз</t>
  </si>
  <si>
    <t>Общий массаж медицинский</t>
  </si>
  <si>
    <t>Внутривенная аналгезия</t>
  </si>
  <si>
    <t>Артикаин с адреналином форте</t>
  </si>
  <si>
    <t>,</t>
  </si>
  <si>
    <t>Призма (мат-л композитный) примерно на 50 пломб</t>
  </si>
  <si>
    <t>компл</t>
  </si>
  <si>
    <t xml:space="preserve">Алвежий </t>
  </si>
  <si>
    <t>Гпохлорин-3</t>
  </si>
  <si>
    <t>к приказу № 2022/0107</t>
  </si>
  <si>
    <t>по состоянию на 1 июля 2022г.</t>
  </si>
  <si>
    <t>Взятие крови из пальца</t>
  </si>
  <si>
    <t>Рентгенография сердца с контрастированным пищеводом</t>
  </si>
  <si>
    <t>Рентгенография коленных суставов</t>
  </si>
  <si>
    <t>Рентгенография голенностопных суставов</t>
  </si>
  <si>
    <t>Рентгенография плечевого сустава</t>
  </si>
  <si>
    <t>Рентгенография лучезапястого сустава</t>
  </si>
  <si>
    <t>Рентгенография кисти</t>
  </si>
  <si>
    <t>Колоноскопия с биопсией (с внутривенным наркозом)</t>
  </si>
  <si>
    <t>Освидетельствование на наличие медицинских противопоказаний к управлению транспортным средством (категирии А, В)</t>
  </si>
  <si>
    <t>Освидетельствование на наличие медицинских противопоказаний к владению оружием</t>
  </si>
  <si>
    <t>Консультация врачей специалистов ,выдача справок при прохождении медицинских комиссий и  по месту требования</t>
  </si>
  <si>
    <r>
      <rPr>
        <b/>
        <i/>
        <sz val="12"/>
        <rFont val="Times New Roman"/>
        <family val="1"/>
        <charset val="204"/>
      </rPr>
      <t>мед.освидетельствование у врача специалиста</t>
    </r>
    <r>
      <rPr>
        <i/>
        <sz val="12"/>
        <rFont val="Times New Roman"/>
        <family val="1"/>
        <charset val="204"/>
      </rPr>
      <t xml:space="preserve"> при прохождении </t>
    </r>
    <r>
      <rPr>
        <b/>
        <i/>
        <sz val="12"/>
        <rFont val="Times New Roman"/>
        <family val="1"/>
        <charset val="204"/>
      </rPr>
      <t xml:space="preserve">предварительного </t>
    </r>
    <r>
      <rPr>
        <i/>
        <sz val="12"/>
        <rFont val="Times New Roman"/>
        <family val="1"/>
        <charset val="204"/>
      </rPr>
      <t xml:space="preserve">медицинского осмотра, проводимого при поступлении на работу или учебу в целях определения соответствия состояния здоровья работника поручаемой ему работе, соответствие учащегося требованиям к обучению, для совершеннолетних граждан и </t>
    </r>
    <r>
      <rPr>
        <b/>
        <i/>
        <sz val="12"/>
        <rFont val="Times New Roman"/>
        <family val="1"/>
        <charset val="204"/>
      </rPr>
      <t xml:space="preserve">периодического </t>
    </r>
    <r>
      <rPr>
        <i/>
        <sz val="12"/>
        <rFont val="Times New Roman"/>
        <family val="1"/>
        <charset val="204"/>
      </rPr>
      <t>медицинского осмотра, проводимого с установленной периодичностью в целях динамического наблюдения за состоянием здоровья работников, учащихся, своевременного выявления начальных форм профессиональных заболеваний, ранних признаков воздействия вредных и (или) опасных производственных факторов рабочей среды, трудового процесса на состояние здоровья работников, учащихся, в целях формирования групп риска развития профессиональных заболеваний, выявления медицинских противопоказаний к осуществлению отдельных видов работ, продолжению учебы, для совершеннолетних граждан.</t>
    </r>
  </si>
  <si>
    <t>08.16.01</t>
  </si>
  <si>
    <t>08.16.02</t>
  </si>
  <si>
    <t>08.16.03</t>
  </si>
  <si>
    <t>08.16.04</t>
  </si>
  <si>
    <t>08.17.01</t>
  </si>
  <si>
    <t>08.17.02</t>
  </si>
  <si>
    <t>08.17.03</t>
  </si>
  <si>
    <t>08.17.04</t>
  </si>
  <si>
    <t>08.17.05</t>
  </si>
  <si>
    <t>08.17.06</t>
  </si>
  <si>
    <t>врач нарколог</t>
  </si>
  <si>
    <t>м/с нарколога</t>
  </si>
  <si>
    <t>Кардиоскопия</t>
  </si>
  <si>
    <t>Исследование спровоцированных дыхательных объемов</t>
  </si>
  <si>
    <t>Тональная аудиометрия</t>
  </si>
  <si>
    <t>01.07</t>
  </si>
  <si>
    <t>Офтальмотонометрия</t>
  </si>
  <si>
    <t>Офтальмоскопия</t>
  </si>
  <si>
    <t>01.08</t>
  </si>
  <si>
    <t>Удаление инородного тела конъюнктивы</t>
  </si>
  <si>
    <t>01.09</t>
  </si>
  <si>
    <t>Удаление инородного тела роговицы</t>
  </si>
  <si>
    <t>Флюорография легких</t>
  </si>
  <si>
    <t>Определение психоактивных веществ в моче</t>
  </si>
  <si>
    <t>Цитологическое исследование аспирата из полости матки</t>
  </si>
  <si>
    <t>Молекулярно-биологическое исследование крови на вирус гепатита C (Hepatitis C virus)</t>
  </si>
  <si>
    <t>Молекулярно-биологическое исследование крови на вирус гепатита B (Hepatitis B virus)</t>
  </si>
  <si>
    <t>Определение антител к бледной трепонеме (Treponema pallidum) в крови</t>
  </si>
  <si>
    <t>Микроскопическое исследование влагалищных мазков)</t>
  </si>
  <si>
    <t>Определение основных групп по системе AB0</t>
  </si>
  <si>
    <t>03.02.01.</t>
  </si>
  <si>
    <t>Определение антигена D системы Резус (резус-фактор)</t>
  </si>
  <si>
    <t>Исследование уровня глюкозы в крови</t>
  </si>
  <si>
    <t>Исследование уровня тромбоцитов в крови</t>
  </si>
  <si>
    <t>Исследование уровня ретикулоцитов в крови</t>
  </si>
  <si>
    <t>Исследование времени свертывания нестабилизированной крови или рекальцификации плазмы неактивированное</t>
  </si>
  <si>
    <t>Исследование уровня холестерина в крови</t>
  </si>
  <si>
    <t>Общий (клинический) анализ крови</t>
  </si>
  <si>
    <t>Определение протромбинового (тромбопластинового) времени в крови или в плазме</t>
  </si>
  <si>
    <t>Исследование уровня креатинина в крови</t>
  </si>
  <si>
    <t>Исследование уровня триглицеридов в крови</t>
  </si>
  <si>
    <t>Исследование уровня общего билирубина в крови</t>
  </si>
  <si>
    <t>Исследование уровня свободного и связанного билирубина в крови</t>
  </si>
  <si>
    <t>Исследование уровня мочевой кислоты в крови</t>
  </si>
  <si>
    <t>Исследование уровня общего белка в крови</t>
  </si>
  <si>
    <t>Определение активности аланинаминотрансферазы в крови</t>
  </si>
  <si>
    <t>Определение активности аспартатаминотрансферазы в крови</t>
  </si>
  <si>
    <t>Исследование уровня железа сыворотки крови</t>
  </si>
  <si>
    <t>Исследование уровня общего кальция в крови</t>
  </si>
  <si>
    <t>Исследование уровня неорганического фосфора в крови</t>
  </si>
  <si>
    <t>Исследование уровня альбумина в крови</t>
  </si>
  <si>
    <t>Определение активности амилазы в крови</t>
  </si>
  <si>
    <t>Исследование уровня липопротеинов в крови</t>
  </si>
  <si>
    <t>старое</t>
  </si>
  <si>
    <t>разбили</t>
  </si>
  <si>
    <t>на два</t>
  </si>
  <si>
    <t>Определение активности щелочной фосфатазы в крови</t>
  </si>
  <si>
    <t>Определение активности гамма-глютамилтрансферазы в крови</t>
  </si>
  <si>
    <t>Определение активности креатинкиназы в крови</t>
  </si>
  <si>
    <t>Определение активности лактатдегидрогеназы в крови</t>
  </si>
  <si>
    <t>Исследование уровня мочевины в крови</t>
  </si>
  <si>
    <t>Исследование уровня антигена аденогенных раков CA 125 в крови</t>
  </si>
  <si>
    <t>Исследование уровня простатспецифического антигена общего в крови</t>
  </si>
  <si>
    <t>Определение содержания антител к хорионическому гонадотропину в крови</t>
  </si>
  <si>
    <t>Исследование уровня связанного с беременностью плазменного протеина A (PAPP-A) в сыворотке крови</t>
  </si>
  <si>
    <t>Исследование уровня ракового эмбрионального антигена в крови</t>
  </si>
  <si>
    <t>Исследование уровня антигена аденогенных раков CA 19-9 в крови</t>
  </si>
  <si>
    <t>Исследование уровня опухолеассоциированного маркера CA 15-3 в крови</t>
  </si>
  <si>
    <t>Общий (клинический) анализ мочи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</si>
  <si>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</si>
  <si>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</si>
  <si>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Определение антигенов лямблий (Giardia lamblia) в образцах фекалий</t>
  </si>
  <si>
    <t>Исследование микробиоценоза кишечника (дисбактериоз)</t>
  </si>
  <si>
    <t>Исследование уровня тиреотропного гормона (ТТГ) в крови</t>
  </si>
  <si>
    <t>Исследование уровня общего тироксина (Т4) сыворотки крови</t>
  </si>
  <si>
    <t>Микробиологическое (культуральное) исследование фекалий/ректального мазка на микроорганизмы рода шигелла (Shigella spp.) с определением чувствительности к антибактериальным препаратам</t>
  </si>
  <si>
    <t>Молекулярно-биологическое исследование мазков со слизистой оболочки носоглотки на Staphylococcus aureus</t>
  </si>
  <si>
    <t>Экспресс-определение чувствительности к антибиотикам эндотоксинов в моче</t>
  </si>
  <si>
    <t>Микробиологическое (культуральное) исследование крови на стерильность</t>
  </si>
  <si>
    <t>Микробиологическое (культуральное) исследование слизи и пленок с миндалин на палочку дифтерии (Corinebacterium diphtheriae)</t>
  </si>
  <si>
    <t>Микробиологическое (культуральное) исследование фекалий/ректального мазка на микроорганизмы рода сальмонелла (Salmonella spp.) с определением чувствительности к антибактериальным препаратам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</si>
  <si>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</si>
  <si>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</si>
  <si>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03.54</t>
  </si>
  <si>
    <t>03.55</t>
  </si>
  <si>
    <t>03.56</t>
  </si>
  <si>
    <t>03.57</t>
  </si>
  <si>
    <t>03.58</t>
  </si>
  <si>
    <t>03.59</t>
  </si>
  <si>
    <t>03.60</t>
  </si>
  <si>
    <t>03.61</t>
  </si>
  <si>
    <t>03.62</t>
  </si>
  <si>
    <t>03.63</t>
  </si>
  <si>
    <t>03.60.01</t>
  </si>
  <si>
    <t>Молекулярно-биологическое исследование мазков со слизистой оболочки носоглотки на возбудители коклюша (Bordetella pertussis,Bordetella parapertussis, Bordetella bronchiseprica)</t>
  </si>
  <si>
    <t>Микробиологическое (культуральное) исследование кала на аэробные и факультативно-анаэробные микроорганизмы</t>
  </si>
  <si>
    <t>Молекулярно-биологическое исследование мазков со слизистой оболочки носоглотки на возбудитель дифтерии (Corynebacterium diphtheriae)</t>
  </si>
  <si>
    <t>Ультразвуковое исследование щитовидной железы и паращитовидных желез</t>
  </si>
  <si>
    <t>Ультразвуковое исследование лимфатических узлов (одна анатомическая зона)</t>
  </si>
  <si>
    <t>Ультразвуковое исследование слюнных желез</t>
  </si>
  <si>
    <t>Ультразвуковое исследование молочных желез</t>
  </si>
  <si>
    <t>Ультразвуковое исследование мягких тканей (одна анатомическая зона)</t>
  </si>
  <si>
    <t>Ультразвуковое исследование легких</t>
  </si>
  <si>
    <t>Ультразвуковое исследование печени</t>
  </si>
  <si>
    <t>Ультразвуковое исследование поджелудочной железы</t>
  </si>
  <si>
    <t>Ультразвуковое исследование селезенки</t>
  </si>
  <si>
    <t>Ультразвуковое исследование почек и надпочечников</t>
  </si>
  <si>
    <t>Ультразвуковое исследование мочевого пузыря</t>
  </si>
  <si>
    <t>Ультразвуковое исследование предстательной железы</t>
  </si>
  <si>
    <t>Комплексное ультразвуковое исследование внутренних органов</t>
  </si>
  <si>
    <t>Ультразвуковое исследование матки и придатков трансвагиальное</t>
  </si>
  <si>
    <t>Ультразвуковое исследование плода при сроке беременности до тринадцати недель</t>
  </si>
  <si>
    <t>Ультразвуковое исследование плода в III триместре беременности</t>
  </si>
  <si>
    <t>Ультразвуковая допплерография сосудов (артерий и вен) верхних конечностей</t>
  </si>
  <si>
    <t>Ультразвуковая допплерография сосудов (артерий и вен) нижних конечностей</t>
  </si>
  <si>
    <t>Рентгенокимография сердца</t>
  </si>
  <si>
    <t>Обзорная рентгенография органов брюшной полости</t>
  </si>
  <si>
    <t>Рентгеноскопия желудка и двенадцатиперстной кишки</t>
  </si>
  <si>
    <t>Рентгеноскопия пищевода</t>
  </si>
  <si>
    <t>Рентгенография позвоночника, специальные исследования и проекции</t>
  </si>
  <si>
    <t>старая</t>
  </si>
  <si>
    <t>Рентгенография черепа в прямой проекции</t>
  </si>
  <si>
    <t>Рентгенография нижней челюсти в боковой проекции</t>
  </si>
  <si>
    <t>Рентгенография гайморовых пазух</t>
  </si>
  <si>
    <t>Прицельная внутриротовая контактная рентгенография</t>
  </si>
  <si>
    <t xml:space="preserve">Рентгенография лопатки </t>
  </si>
  <si>
    <t>Рентгенография ребер(ер)</t>
  </si>
  <si>
    <t>Рентгенография грудины</t>
  </si>
  <si>
    <t>Рентгенография таза</t>
  </si>
  <si>
    <t>Рентгенография мягких тканей туловища</t>
  </si>
  <si>
    <t>Внутривенная урография</t>
  </si>
  <si>
    <t>Цистография</t>
  </si>
  <si>
    <t>Уретероцистография</t>
  </si>
  <si>
    <t>Фистулография свищей толстой кишки</t>
  </si>
  <si>
    <t>Рентгенография тазобедренного сустава</t>
  </si>
  <si>
    <t>Рентгенография стопы в одной проекции</t>
  </si>
  <si>
    <t>Рентгенография стопы с функциональной нагрузкой</t>
  </si>
  <si>
    <t>Рентгенография бедренной кости</t>
  </si>
  <si>
    <t>Рентгенография нижней конечности</t>
  </si>
  <si>
    <t>Рентгенография плечевой кости</t>
  </si>
  <si>
    <t>Рентгенография локтевой кости и лучевой кости</t>
  </si>
  <si>
    <t>Рентгенография верхней конечности</t>
  </si>
  <si>
    <t>Рентгенография грудного отдела позвоночника</t>
  </si>
  <si>
    <t xml:space="preserve">Колоноскопия  </t>
  </si>
  <si>
    <t>Прием (осмотр, консультация) врача-кардиолога первичный</t>
  </si>
  <si>
    <t>Прием (осмотр, консультация) врача-невролога первичный</t>
  </si>
  <si>
    <t>Прием (осмотр, консультация) врача-оториноларинголога первичный</t>
  </si>
  <si>
    <t>Прием (осмотр, консультация) врача-офтальмолога первичный</t>
  </si>
  <si>
    <t>Прием (осмотр, консультация) врача-педиатра первичный</t>
  </si>
  <si>
    <t>Прием (осмотр, консультация) врача-терапевта первичный</t>
  </si>
  <si>
    <t>Прием (осмотр, консультация) врача-травматолога-ортопеда первичный</t>
  </si>
  <si>
    <t>Прием (осмотр, консультация) врача-уролога первичный</t>
  </si>
  <si>
    <t>Прием (осмотр, консультация) врача-фтизиатра первичный</t>
  </si>
  <si>
    <t>Прием (осмотр, консультация) врача-хирурга первичный</t>
  </si>
  <si>
    <t>Прием (осмотр, консультация) врача-эндокринолога первичный</t>
  </si>
  <si>
    <t>Прием (осмотр, консультация) врача-дерматовенеролога первичный</t>
  </si>
  <si>
    <t>Прием (осмотр, консультация) врача-онколога первичный</t>
  </si>
  <si>
    <t>Прием (осмотр, консультация) врача-психиатра первичный</t>
  </si>
  <si>
    <t>Прием (осмотр, консультация) врача-психиатра-нарколога первичный</t>
  </si>
  <si>
    <t>Прием (осмотр, консультация) врача-стоматолога-терапевта первичный</t>
  </si>
  <si>
    <t>Прием (осмотр, консультация) врача - детского хирурга первичный</t>
  </si>
  <si>
    <t>Прием (осмотр, консультация) врача-акушера-гинеколога первичный</t>
  </si>
  <si>
    <t>Измерение артериального давления на периферических артериях</t>
  </si>
  <si>
    <t>Измерение массы тела</t>
  </si>
  <si>
    <t>Вакцинация</t>
  </si>
  <si>
    <t>Удаление ушной серы</t>
  </si>
  <si>
    <t>Коагуляция кровоточащего сосуда</t>
  </si>
  <si>
    <t>Периметрия статическая</t>
  </si>
  <si>
    <t>Подбор очковой коррекции зрения</t>
  </si>
  <si>
    <t>Пара- и ретробульбарные инъекции</t>
  </si>
  <si>
    <t>Субконъюнктивальная инъекция</t>
  </si>
  <si>
    <t>Прием (осмотр, консультация) врача-акушера-гинеколога беременной повторный</t>
  </si>
  <si>
    <t>08.18.01</t>
  </si>
  <si>
    <t>08.18.02</t>
  </si>
  <si>
    <t>08.18.03</t>
  </si>
  <si>
    <t>08.18.04</t>
  </si>
  <si>
    <t>Медицинское освидетельствование на состояние опьянения (алкогольного, наркотического или иного токсического)вредных и (или) опасных производственных факторов, состояний и заболеваний, препятствующих выполнению трудовых обязанностей, в том числе алкогольного, наркотического или иного токсического опьянения и остаточных явлений такого опьянения</t>
  </si>
  <si>
    <t>Рефлексотерапия при заболеваниях центральной нервной системы</t>
  </si>
  <si>
    <t>Заушные блокады с лекарственными препаратами</t>
  </si>
  <si>
    <t>Массаж воротниковой области</t>
  </si>
  <si>
    <t>Массаж верхней конечности, надплечья и области лопатки</t>
  </si>
  <si>
    <t>Массаж шеи медицинский</t>
  </si>
  <si>
    <t>Массаж тазобедренного сустава и ягодичной обасти</t>
  </si>
  <si>
    <t>Массаж волосистой части головы медицинский</t>
  </si>
  <si>
    <t>Массаж шейно-грудного отдела позвоночника</t>
  </si>
  <si>
    <t>Массаж верхних конечностей медицинский</t>
  </si>
  <si>
    <t>Массаж спины медицинский</t>
  </si>
  <si>
    <t>Массаж при заболевании позвоночника</t>
  </si>
  <si>
    <t>Массаж пояснично-крестцового отдела позвоночника</t>
  </si>
  <si>
    <t>Массаж нижних конечностей медицинский</t>
  </si>
  <si>
    <t>Гальванизация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</si>
  <si>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</si>
  <si>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Воздействие электрическим полем ультравысокой частоты (ЭП УВЧ)</t>
  </si>
  <si>
    <t>Ультрафиолетовое облучение кожи</t>
  </si>
  <si>
    <t>Ультрафиолетовое облучение ротоглотки</t>
  </si>
  <si>
    <t>Дарсонвализация кожи</t>
  </si>
  <si>
    <t>Сочетанное воздействие импульсных токов и ультразвуковой терапии</t>
  </si>
  <si>
    <t>Ультрафонофорез лекарственный</t>
  </si>
  <si>
    <t>Воздействие импульсным низкочастотным электромагнитным полем</t>
  </si>
  <si>
    <t>Воздействие синусоидальными модулированными токами (СМТ-терапия) при нарушениях микроциркуляции</t>
  </si>
  <si>
    <t>Аэрозольтерапия</t>
  </si>
  <si>
    <t xml:space="preserve">Ежедневный осмотр врачом-терапевтом с наблюдением и уходом среднего и младшего медицинского персонала в отделении стационара 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</si>
  <si>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</si>
  <si>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</si>
  <si>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</si>
  <si>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Дневной стационар оплачивается 50 %  от стоимости круглосуточного</t>
  </si>
  <si>
    <t>Удаление зуба</t>
  </si>
  <si>
    <t>Восстановление зуба пломбой</t>
  </si>
  <si>
    <t>Восстановление зуба пломбировочными материалами с использованием анкерных штифтов</t>
  </si>
  <si>
    <t>Пломбирование корневого канала зуба</t>
  </si>
  <si>
    <t>13.04</t>
  </si>
  <si>
    <t>03.02.01</t>
  </si>
  <si>
    <t>03.44.01</t>
  </si>
  <si>
    <t>Молекулярно-биологическое исследование мазков со слизистой оболочки ротоглотки на метициллин-чувствительные и метициллин-резистентные Staphylococcus aureus, метициллин-резистентные коагулазонегативные Staphylococcus spp.</t>
  </si>
  <si>
    <t>Агар Мюллера-Хинтона питательная среда</t>
  </si>
  <si>
    <t>Агар Клиглера с железом</t>
  </si>
  <si>
    <t>Питательный агар питательная среда</t>
  </si>
  <si>
    <t>Энтеротесты (множественные виды)</t>
  </si>
  <si>
    <t>СС агар Плоскирева</t>
  </si>
  <si>
    <t>Диск для тестирования на чувствительность (амоксициллин)</t>
  </si>
  <si>
    <t>Диск для тестирования на чувствительность (доксициклин)</t>
  </si>
  <si>
    <t>Диск для тестирования на чувствительность (клатримицин)</t>
  </si>
  <si>
    <t>Диск для тестирования на чувствительность (нистатин)</t>
  </si>
  <si>
    <t>Диск для тестирования на чувствительность (цефазолин)</t>
  </si>
  <si>
    <t>Диск для тестирования на чувствительность (ампициллин)</t>
  </si>
  <si>
    <t>Диск для тестирования на чувствительность (оксациллин)</t>
  </si>
  <si>
    <t>Диск для тестирования на чувствительность (офлоксацин)</t>
  </si>
  <si>
    <t>Диск для тестирования на чувствительность (флуконазол)</t>
  </si>
  <si>
    <t>Диск для тестирования на чувствительность (цефатаксим)</t>
  </si>
  <si>
    <t>Маннит-солевой агар питательная среда</t>
  </si>
  <si>
    <t>Питательная среда для выделения коринебактерий (Коринебакагар)</t>
  </si>
  <si>
    <t>Коринетоксагар</t>
  </si>
  <si>
    <t>Набор реагентов "Питательная среда для идентификации коринебактерий по тесту расщепления цистина сухая". Среда Пизу 0,2 кг</t>
  </si>
  <si>
    <t xml:space="preserve">Набор реагентов "Калия теллурит,раствор 2%", </t>
  </si>
  <si>
    <t>03.44.01\</t>
  </si>
  <si>
    <t xml:space="preserve">Молекулярно-биологическое исследование мазков со слизистой оболочки носоглотки на возбудитель дифтерии </t>
  </si>
  <si>
    <t xml:space="preserve"> Микробиологическое (культуральное) исследование фекалий/ректального мазка на микроорганизмы рода сальмонелла (Salmonella spp.) с определением чувствительности к антибактериальным препаратам</t>
  </si>
  <si>
    <t>Питательная среда для выделения и культивированния коклюшного микроба (Бордетелагар)</t>
  </si>
  <si>
    <t xml:space="preserve">Микробиологическое исследование отделяемого женских половых органов на неспорообразующие анаэробные </t>
  </si>
  <si>
    <t>04.13.01</t>
  </si>
  <si>
    <t>07.01-07.17</t>
  </si>
  <si>
    <t>11.12</t>
  </si>
  <si>
    <t>Воздействие низкоинтенсивным лазерным излучением при заболеваниях суставов</t>
  </si>
  <si>
    <t>Ушивание язвы желудка и двенадцатиперстной кишки с внутривенным наркозом</t>
  </si>
  <si>
    <t>Холецистэктомия лапароскопическая с внутривенным наркозом</t>
  </si>
  <si>
    <t>Оперативное лечение пахово-бедренной грыжи с использованием сетчатых имплантов с внутривенным наркозом</t>
  </si>
  <si>
    <t>Аппекдектомия с внутривенным наркозом</t>
  </si>
  <si>
    <t>Вскрытие панариции под местной анестезией</t>
  </si>
  <si>
    <t>Удалениеногтевой пластины под м/анест.</t>
  </si>
  <si>
    <t>Удаление ногтевой пластины с краевой резекцией под м/а</t>
  </si>
  <si>
    <t>Реконструктивная операция на половом члене при внутривенном наркозе в/м</t>
  </si>
  <si>
    <t>Иссечение оболочек яичка с в/н</t>
  </si>
  <si>
    <t>Удаление атеромы м/а</t>
  </si>
  <si>
    <t>Парацентез м/а</t>
  </si>
  <si>
    <t>Удаление поверхностей расположенного иногодного тела м/а</t>
  </si>
  <si>
    <t>Некрэктомия м/а</t>
  </si>
  <si>
    <t>Хирургическая обработка раны или инфицированной ткани м/а</t>
  </si>
  <si>
    <t>Иссечение поражения подкожно-жировой клетчатки м/а</t>
  </si>
  <si>
    <t>Ежедневный осмотр врачомспециалистом, с наблюдением и уходом среднего и младшего медицинского персонала в отделении стационара</t>
  </si>
  <si>
    <t>Ежедневный осмотр врачомспециалистом, с наблюдением и уходом среднего и младшего медицинского персонала в отделении  дневного стационара</t>
  </si>
  <si>
    <t>12.30</t>
  </si>
  <si>
    <t>12.31</t>
  </si>
  <si>
    <t>Паталогоанатомия</t>
  </si>
  <si>
    <t>1</t>
  </si>
  <si>
    <t>Патолого-анатомическое исследование биопсийного (операционного) материала</t>
  </si>
  <si>
    <t>Формальдегид</t>
  </si>
  <si>
    <t>гр.</t>
  </si>
  <si>
    <t>Ацетон</t>
  </si>
  <si>
    <t>Хлороформ</t>
  </si>
  <si>
    <t>Воск</t>
  </si>
  <si>
    <t>Эозин</t>
  </si>
  <si>
    <t>Спирт 95%</t>
  </si>
  <si>
    <t>Кислота ледяная уксусная</t>
  </si>
  <si>
    <t>Кислота соляная</t>
  </si>
  <si>
    <t>Аммиак водный 25%</t>
  </si>
  <si>
    <t>Перчатки резиновые</t>
  </si>
  <si>
    <t>Фенол</t>
  </si>
  <si>
    <t>Гематоксилин</t>
  </si>
  <si>
    <t>Парафин</t>
  </si>
  <si>
    <t>Ксилол</t>
  </si>
  <si>
    <t>Полистерол</t>
  </si>
  <si>
    <t>врач-паталогоанатом</t>
  </si>
  <si>
    <t>14.01</t>
  </si>
  <si>
    <t>14. Паталогоанатомия</t>
  </si>
  <si>
    <t>14. паталогоанатомия</t>
  </si>
  <si>
    <t>14.00</t>
  </si>
  <si>
    <t>Пинцет глазной фиксационны</t>
  </si>
  <si>
    <t>копьевидная игла</t>
  </si>
  <si>
    <t xml:space="preserve">Прием (осмотр, консультация) врача-акушера-гинеколога беременной </t>
  </si>
  <si>
    <t>мед. освидетельствование на водительские права (категирии , С,Е)</t>
  </si>
  <si>
    <t>Ежедневный осмотр врачом-терапевтом, с наблюдением и уходом среднего и младшего медицинского персонала в отделении стационара</t>
  </si>
  <si>
    <t>Ежедневный осмотр врачом-хирургом, с наблюдением и уходом среднего и младшего медицинского персонала в отделении стационара</t>
  </si>
  <si>
    <t>Ежедневный осмотр врачом-неврологом, с наблюдением и уходом среднего и младшего медицинского персонала в отделении стационара</t>
  </si>
  <si>
    <t>Согласовано:</t>
  </si>
  <si>
    <t>Заместитель министра</t>
  </si>
  <si>
    <t>здравоохранения Тульской области</t>
  </si>
  <si>
    <t>О.А. Дубровина ______________</t>
  </si>
  <si>
    <t>_______________20___года</t>
  </si>
  <si>
    <t>Перечень платных медицинских услуг</t>
  </si>
  <si>
    <t>наименование услуги</t>
  </si>
  <si>
    <t xml:space="preserve">                                               "Ленинская районная больница"</t>
  </si>
  <si>
    <t xml:space="preserve">                                                     И.О. главного врача ГУЗ</t>
  </si>
  <si>
    <t xml:space="preserve">                                 Утверждаю:</t>
  </si>
  <si>
    <t xml:space="preserve">                               Т.С. Тамаровская ____________</t>
  </si>
  <si>
    <t xml:space="preserve">                           ______________20___года</t>
  </si>
  <si>
    <t>A12.09.002</t>
  </si>
  <si>
    <t>A12.25.001</t>
  </si>
  <si>
    <t>A02.26.015</t>
  </si>
  <si>
    <t>A03.26.008</t>
  </si>
  <si>
    <t>A04.10.002</t>
  </si>
  <si>
    <t>A02.26.003</t>
  </si>
  <si>
    <t>A16.26.034</t>
  </si>
  <si>
    <t>A16.26.051</t>
  </si>
  <si>
    <t>A06.09.006</t>
  </si>
  <si>
    <t>A09.28.055</t>
  </si>
  <si>
    <t>A08.20.004</t>
  </si>
  <si>
    <t>B03.014.001</t>
  </si>
  <si>
    <t>A26.05.020</t>
  </si>
  <si>
    <t>A26.05.019</t>
  </si>
  <si>
    <t>A26.06.082</t>
  </si>
  <si>
    <t>Микроскопическое исследование влагалищных мазков</t>
  </si>
  <si>
    <t>A12.20.001</t>
  </si>
  <si>
    <t>A12.05.005</t>
  </si>
  <si>
    <t>A12.05.006</t>
  </si>
  <si>
    <t>A09.05.023</t>
  </si>
  <si>
    <t>A12.05.120</t>
  </si>
  <si>
    <t>A12.05.123</t>
  </si>
  <si>
    <t>A12.05.014</t>
  </si>
  <si>
    <t>A09.05.026</t>
  </si>
  <si>
    <t>B03.016.002</t>
  </si>
  <si>
    <t>A11.05.001</t>
  </si>
  <si>
    <t>A12.05.027</t>
  </si>
  <si>
    <t>A09.05.020</t>
  </si>
  <si>
    <t>A09.05.025</t>
  </si>
  <si>
    <t>A09.05.021</t>
  </si>
  <si>
    <t>A09.05.022</t>
  </si>
  <si>
    <t>A09.05.018</t>
  </si>
  <si>
    <t>A09.05.010</t>
  </si>
  <si>
    <t>A09.05.042</t>
  </si>
  <si>
    <t>A09.05.041</t>
  </si>
  <si>
    <t>A09.05.007</t>
  </si>
  <si>
    <t>A09.05.032</t>
  </si>
  <si>
    <t>A09.05.033</t>
  </si>
  <si>
    <t>A09.05.011</t>
  </si>
  <si>
    <t>A09.05.045</t>
  </si>
  <si>
    <t>A09.05.027</t>
  </si>
  <si>
    <t>A09.05.046</t>
  </si>
  <si>
    <t>A09.05.044</t>
  </si>
  <si>
    <t>A09.05.043</t>
  </si>
  <si>
    <t>A09.05.039</t>
  </si>
  <si>
    <t>A09.05.017</t>
  </si>
  <si>
    <t>A09.05.202</t>
  </si>
  <si>
    <t>A09.05.130</t>
  </si>
  <si>
    <t>A12.06.038</t>
  </si>
  <si>
    <t>A09.05.089</t>
  </si>
  <si>
    <t>A09.05.195</t>
  </si>
  <si>
    <t>A09.05.201</t>
  </si>
  <si>
    <t>A09.05.231</t>
  </si>
  <si>
    <t>B03.016.006</t>
  </si>
  <si>
    <t>A26.19.010</t>
  </si>
  <si>
    <t>A26.19.011</t>
  </si>
  <si>
    <t>A26.19.037</t>
  </si>
  <si>
    <t>A26.05.016</t>
  </si>
  <si>
    <t>A09.05.065</t>
  </si>
  <si>
    <t>A09.05.064</t>
  </si>
  <si>
    <t>A11.20.005</t>
  </si>
  <si>
    <t>A11.19.011.001</t>
  </si>
  <si>
    <t>A11.12.013</t>
  </si>
  <si>
    <t>A26.19.003</t>
  </si>
  <si>
    <t>A26.19.001</t>
  </si>
  <si>
    <t>A26.08.068</t>
  </si>
  <si>
    <t>A09.05.083</t>
  </si>
  <si>
    <t>A26.19.040</t>
  </si>
  <si>
    <t>A26.19.039</t>
  </si>
  <si>
    <t>A26.19.008</t>
  </si>
  <si>
    <t>A26.08.036</t>
  </si>
  <si>
    <t>A26.28.035</t>
  </si>
  <si>
    <t>A26.05.001</t>
  </si>
  <si>
    <t>A26.08.032</t>
  </si>
  <si>
    <t>A26.08.001</t>
  </si>
  <si>
    <t>A26.19.079</t>
  </si>
  <si>
    <t>A26.19.080</t>
  </si>
  <si>
    <t>A26.08.031</t>
  </si>
  <si>
    <t>A26.20.006</t>
  </si>
  <si>
    <t>A26.20.007</t>
  </si>
  <si>
    <t>A04.22.001</t>
  </si>
  <si>
    <t>A04.06.002</t>
  </si>
  <si>
    <t>A04.07.002</t>
  </si>
  <si>
    <t>A04.20.002</t>
  </si>
  <si>
    <t>A04.01.001</t>
  </si>
  <si>
    <t>A04.09.002</t>
  </si>
  <si>
    <t>A04.14.001</t>
  </si>
  <si>
    <t>A04.15.001</t>
  </si>
  <si>
    <t>A04.06.001</t>
  </si>
  <si>
    <t>A04.28.001</t>
  </si>
  <si>
    <t>A04.28.002.003</t>
  </si>
  <si>
    <t>A04.21.001</t>
  </si>
  <si>
    <t>A04.12.002</t>
  </si>
  <si>
    <t>A04.12.002.001</t>
  </si>
  <si>
    <t>B03.052.001</t>
  </si>
  <si>
    <t>A04.20.001.001</t>
  </si>
  <si>
    <t>A04.30.001.001</t>
  </si>
  <si>
    <t>A04.30.001.007</t>
  </si>
  <si>
    <t>A06.10.003</t>
  </si>
  <si>
    <t>Рентгенография сердца с контрастированием пищевода</t>
  </si>
  <si>
    <t>A06.10.005</t>
  </si>
  <si>
    <t>A06.30.004.001</t>
  </si>
  <si>
    <t>A06.16.007</t>
  </si>
  <si>
    <t>A06.16.001.001</t>
  </si>
  <si>
    <t>A06.18.001</t>
  </si>
  <si>
    <t>A06.03.018</t>
  </si>
  <si>
    <t>A06.03.060</t>
  </si>
  <si>
    <t>A06.08.003</t>
  </si>
  <si>
    <t>A06.04.001</t>
  </si>
  <si>
    <t>Рентгенография височно-нижнечелюстного сустава</t>
  </si>
  <si>
    <t>A06.07.009</t>
  </si>
  <si>
    <t>A06.08.003.003</t>
  </si>
  <si>
    <t>A06.07.003</t>
  </si>
  <si>
    <t>A06.25.002</t>
  </si>
  <si>
    <t>A06.03.022</t>
  </si>
  <si>
    <t>A06.03.026</t>
  </si>
  <si>
    <t>A06.03.023</t>
  </si>
  <si>
    <t>Рентгенография лопатки</t>
  </si>
  <si>
    <t>A06.03.024</t>
  </si>
  <si>
    <t>A06.03.041</t>
  </si>
  <si>
    <t>A06.01.006</t>
  </si>
  <si>
    <t>A06.28.002</t>
  </si>
  <si>
    <t>A06.28.007</t>
  </si>
  <si>
    <t>A06.28.008</t>
  </si>
  <si>
    <t>A06.20.001</t>
  </si>
  <si>
    <t>A06.18.005</t>
  </si>
  <si>
    <t>A06.20.004</t>
  </si>
  <si>
    <t>A06.04.011</t>
  </si>
  <si>
    <t>A06.04.005</t>
  </si>
  <si>
    <t>Рентгенография коленного сустава</t>
  </si>
  <si>
    <t>A06.04.012</t>
  </si>
  <si>
    <t>Рентгенография голеностопного сустава</t>
  </si>
  <si>
    <t>A06.03.052</t>
  </si>
  <si>
    <t>A06.03.053.001</t>
  </si>
  <si>
    <t>A06.03.043</t>
  </si>
  <si>
    <t>A06.03.036</t>
  </si>
  <si>
    <t>A06.04.010</t>
  </si>
  <si>
    <t>A06.03.028</t>
  </si>
  <si>
    <t>A06.03.029</t>
  </si>
  <si>
    <t>A06.03.021</t>
  </si>
  <si>
    <t>A06.04.004</t>
  </si>
  <si>
    <t>Рентгенография лучезапястного сустава</t>
  </si>
  <si>
    <t>A06.03.032</t>
  </si>
  <si>
    <t>A06.03.013</t>
  </si>
  <si>
    <t>A03.16.001</t>
  </si>
  <si>
    <t>A03.18.001</t>
  </si>
  <si>
    <t>A03.09.001</t>
  </si>
  <si>
    <t>A03.20.001</t>
  </si>
  <si>
    <t>B01.015.001</t>
  </si>
  <si>
    <t>Прием (осмотр, консультация) врача-кардиолога</t>
  </si>
  <si>
    <t>B01.023.001</t>
  </si>
  <si>
    <t xml:space="preserve">Прием (осмотр, консультация) врача-невролога </t>
  </si>
  <si>
    <t>B01.028.001</t>
  </si>
  <si>
    <t xml:space="preserve">Прием (осмотр, консультация) врача-оториноларинголога </t>
  </si>
  <si>
    <t>B01.029.001</t>
  </si>
  <si>
    <t>Прием (осмотр, консультация) врача-офтальмолога</t>
  </si>
  <si>
    <t>B01.031.001</t>
  </si>
  <si>
    <t xml:space="preserve">Прием (осмотр, консультация) врача-педиатра </t>
  </si>
  <si>
    <t>B01.047.001</t>
  </si>
  <si>
    <t>Прием (осмотр, консультация) врача-терапевта</t>
  </si>
  <si>
    <t>B01.050.001</t>
  </si>
  <si>
    <t>Прием (осмотр, консультация) врача-травматолога-ортопеда</t>
  </si>
  <si>
    <t>B01.055.001</t>
  </si>
  <si>
    <t>B01.053.001</t>
  </si>
  <si>
    <t>B01.057.001</t>
  </si>
  <si>
    <t xml:space="preserve">Прием (осмотр, консультация) врача-хирурга </t>
  </si>
  <si>
    <t>B01.058.001</t>
  </si>
  <si>
    <t>B01.008.001</t>
  </si>
  <si>
    <t>B01.027.001</t>
  </si>
  <si>
    <t>Прием (осмотр, консультация) врача-онколога</t>
  </si>
  <si>
    <t>B01.035.001</t>
  </si>
  <si>
    <t>B01.036.001</t>
  </si>
  <si>
    <t>B01.065.001</t>
  </si>
  <si>
    <t xml:space="preserve">Прием (осмотр, консультация) врача-стоматолога-терапевта </t>
  </si>
  <si>
    <t>B01.010.001</t>
  </si>
  <si>
    <t>Прием (осмотр, консультация) врача - детского хирурга</t>
  </si>
  <si>
    <t>B01.001.001</t>
  </si>
  <si>
    <t>Прием (осмотр, консультация) врача-акушера-гинеколога</t>
  </si>
  <si>
    <t>A02.12.002</t>
  </si>
  <si>
    <t>A02.01.001</t>
  </si>
  <si>
    <t>B04.014.004</t>
  </si>
  <si>
    <t>A16.25.007</t>
  </si>
  <si>
    <t>A22.30.033</t>
  </si>
  <si>
    <t>A02.26.005</t>
  </si>
  <si>
    <t>A23.26.001</t>
  </si>
  <si>
    <t>A11.26.011</t>
  </si>
  <si>
    <t>A11.26.016</t>
  </si>
  <si>
    <t>B01.001.005</t>
  </si>
  <si>
    <t>Медицинское свидетельствование на наличие медицинских противопоказаний к владению оружием, в соответствии с Федеральным законом от 21.11.2011 № 323-ФЗ «Об основах охраны здоровья граждан РФ" ст. 65 п. 2</t>
  </si>
  <si>
    <t>Медицинское освидетельствование на наличие медицинских противопоказаний к управлению транспортным средством (категирии С,Е) ,в соответствии с Федеральным законом от 21.11.2011 № 323-ФЗ «Об основах охраны здоровья граждан РФ" ст. 65 п. 2</t>
  </si>
  <si>
    <t xml:space="preserve">Медицинское освидетельствование на наличие медицинских противопоказаний к управлению транспортным средством (категирии А, В), в соответствии с Федеральным законом от 21.11.2011 № 323-ФЗ «Об основах охраны здоровья граждан РФ" ст. 65 п.2 </t>
  </si>
  <si>
    <t>Медицинское освидетельствование  при прохождении предварительного и периодического медицинского осмотра , в соответствии с Федеральным законом от 21.11.2011 № 323-ФЗ «Об основах охраны здоровья граждан РФ" ст. 46 п.2</t>
  </si>
  <si>
    <t>Медицинское освидетельствование на состояние опьянения (алкогольного, наркотического или иного токсического),в соответствии с Федеральным законом от 21.11.2011 № 323-ФЗ «Об основах охраны здоровья граждан РФ" ст. 65 п. 2</t>
  </si>
  <si>
    <t>A21.23.002</t>
  </si>
  <si>
    <t>A11.08.007</t>
  </si>
  <si>
    <t>A21.01.003.001</t>
  </si>
  <si>
    <t>A21.01.004.001</t>
  </si>
  <si>
    <t>A21.01.004.005</t>
  </si>
  <si>
    <t>A21.01.009.005</t>
  </si>
  <si>
    <t>A21.01.003</t>
  </si>
  <si>
    <t>A21.01.004.002</t>
  </si>
  <si>
    <t>A21.01.004.003</t>
  </si>
  <si>
    <t>A21.01.004.004</t>
  </si>
  <si>
    <t>A21.01.009.002</t>
  </si>
  <si>
    <t>Массаж тазобедренного сустава и ягодичной области</t>
  </si>
  <si>
    <t>A21.01.009.004</t>
  </si>
  <si>
    <t>A21.01.005</t>
  </si>
  <si>
    <t>A21.03.002.005</t>
  </si>
  <si>
    <t>Массаж верхней конечности медицинский</t>
  </si>
  <si>
    <t>A21.01.004</t>
  </si>
  <si>
    <t>A21.03.007</t>
  </si>
  <si>
    <t>A21.03.002</t>
  </si>
  <si>
    <t>A21.03.002.004</t>
  </si>
  <si>
    <t>Массаж нижней конечности медицинский</t>
  </si>
  <si>
    <t>A21.01.009</t>
  </si>
  <si>
    <t>A21.01.009.001</t>
  </si>
  <si>
    <t>A21.01.001</t>
  </si>
  <si>
    <t>A17.24.002</t>
  </si>
  <si>
    <t>A17.24.005</t>
  </si>
  <si>
    <t>A17.30.017</t>
  </si>
  <si>
    <t>A22.01.006</t>
  </si>
  <si>
    <t>A22.07.005</t>
  </si>
  <si>
    <t>A17.01.007</t>
  </si>
  <si>
    <t>A22.30.036</t>
  </si>
  <si>
    <t>A17.30.034</t>
  </si>
  <si>
    <t>A17.30.036</t>
  </si>
  <si>
    <t>A17.13.002</t>
  </si>
  <si>
    <t>A17.30.028</t>
  </si>
  <si>
    <t>A22.04.003</t>
  </si>
  <si>
    <t>A11.20.008</t>
  </si>
  <si>
    <t>A16.20.037</t>
  </si>
  <si>
    <t>A11.20.003</t>
  </si>
  <si>
    <t>A11.20.014</t>
  </si>
  <si>
    <t>Введение внутриматочной спирали</t>
  </si>
  <si>
    <t>A11.20.015</t>
  </si>
  <si>
    <t>B01.003.004.009.001</t>
  </si>
  <si>
    <t>A16.16.021</t>
  </si>
  <si>
    <t xml:space="preserve">Ушивание язвы желудка или двенадцатиперстной кишки </t>
  </si>
  <si>
    <t>A16.14.009.002</t>
  </si>
  <si>
    <t xml:space="preserve">Холецистэктомия лапароскопическая </t>
  </si>
  <si>
    <t>A16.30.001.002</t>
  </si>
  <si>
    <t>A16.18.009</t>
  </si>
  <si>
    <t xml:space="preserve">Оперативное лечение пахово-бедренной грыжи с использованием сетчатых имплантов </t>
  </si>
  <si>
    <t>Аппендэктомия</t>
  </si>
  <si>
    <t>A16.01.012</t>
  </si>
  <si>
    <t>A16.01.027</t>
  </si>
  <si>
    <t>Вскрытие панариция</t>
  </si>
  <si>
    <t>A16.01.002</t>
  </si>
  <si>
    <t>Удаление ногтевых пластинок</t>
  </si>
  <si>
    <t>A16.01.027.001</t>
  </si>
  <si>
    <t>Удаление ногтевой пластинки с клиновидной резекцией матрикса</t>
  </si>
  <si>
    <t>A16.21.014</t>
  </si>
  <si>
    <t>A16.21.024</t>
  </si>
  <si>
    <t>A16.01.016</t>
  </si>
  <si>
    <t xml:space="preserve">Удаление атеромы </t>
  </si>
  <si>
    <t>A11.30.001</t>
  </si>
  <si>
    <t xml:space="preserve">Парацентез </t>
  </si>
  <si>
    <t>A16.01.001</t>
  </si>
  <si>
    <t>Удаление поверхностно расположенного инородного тела</t>
  </si>
  <si>
    <t xml:space="preserve">Реконструктивная операция на половом члене </t>
  </si>
  <si>
    <t xml:space="preserve">Некрэктомия </t>
  </si>
  <si>
    <t>A16.01.003</t>
  </si>
  <si>
    <t>A16.01.004</t>
  </si>
  <si>
    <t xml:space="preserve">Хирургическая обработка раны или инфицированной ткани </t>
  </si>
  <si>
    <t>A16.01.006</t>
  </si>
  <si>
    <t xml:space="preserve">Иссечение поражения подкожно-жировой клетчатки </t>
  </si>
  <si>
    <t>A16.01.008</t>
  </si>
  <si>
    <t>Сшивание кожи и подкожной клетчатки</t>
  </si>
  <si>
    <t>A16.01.011</t>
  </si>
  <si>
    <t>Вскрытие фурункула (карбункула)</t>
  </si>
  <si>
    <t>A16.01.017</t>
  </si>
  <si>
    <t>Удаление доброкачественных новообразований кожи</t>
  </si>
  <si>
    <t>A16.01.028</t>
  </si>
  <si>
    <t>A16.30.069</t>
  </si>
  <si>
    <t>Снятие послеоперационных швов (лигатур)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</si>
  <si>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</si>
  <si>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</si>
  <si>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B01.057.005</t>
  </si>
  <si>
    <t>B01.023.003</t>
  </si>
  <si>
    <t>B01.001.007</t>
  </si>
  <si>
    <t>A16.07.001</t>
  </si>
  <si>
    <t>A16.07.002</t>
  </si>
  <si>
    <t>A16.07.031</t>
  </si>
  <si>
    <t>A08.02.001</t>
  </si>
  <si>
    <t>прием (осмотр) врача -уролога</t>
  </si>
  <si>
    <t>A05.10.006</t>
  </si>
  <si>
    <t>Регистрация электрокардиограммы</t>
  </si>
  <si>
    <t>B01.070.001</t>
  </si>
  <si>
    <t>Предварительный медицинский осмотр на санитарную книжку  для мужчин (непродовольственные)</t>
  </si>
  <si>
    <t>Предварительный медицинский осмотр на санитарную книжку  для женщин (непродовольственные)</t>
  </si>
  <si>
    <r>
      <t xml:space="preserve">Предварительный медицинский осмотр на санитарную книжку  для мужчин (продовольственные) </t>
    </r>
    <r>
      <rPr>
        <b/>
        <sz val="12"/>
        <rFont val="Times New Roman"/>
        <family val="1"/>
        <charset val="204"/>
      </rPr>
      <t xml:space="preserve">по пункту 23 </t>
    </r>
  </si>
  <si>
    <t xml:space="preserve">Прием (осмотр, консультация) врача-терапевта </t>
  </si>
  <si>
    <t>Прием (осмотр, консультация) врача-невролога</t>
  </si>
  <si>
    <t xml:space="preserve">Прием (осмотр, консультация) врача-психиатра </t>
  </si>
  <si>
    <t>Прием (осмотр, консультация) врача-психиатра-нарколога</t>
  </si>
  <si>
    <t xml:space="preserve">Прием (осмотр, консультация) врача-эндокринолога </t>
  </si>
  <si>
    <t xml:space="preserve">Прием (осмотр, консультация) врача-дерматовенеролога </t>
  </si>
  <si>
    <t xml:space="preserve">Прием (осмотр, консультация) врача-психиатра-нарколога </t>
  </si>
  <si>
    <t>A26.06.077</t>
  </si>
  <si>
    <t>Определение антител к сальмонелле тифи (Salmonella typhi) в крови</t>
  </si>
  <si>
    <r>
      <t xml:space="preserve">Предварительный медицинский осмотр на санитарную книжку  для женщин (продовольственные) </t>
    </r>
    <r>
      <rPr>
        <b/>
        <sz val="12"/>
        <rFont val="Times New Roman"/>
        <family val="1"/>
        <charset val="204"/>
      </rPr>
      <t xml:space="preserve">по пункту 23 </t>
    </r>
  </si>
  <si>
    <r>
      <t xml:space="preserve">Предварительный медицинский осмотр на санитарную книжку  для мужчин (продовольственные) </t>
    </r>
    <r>
      <rPr>
        <b/>
        <sz val="12"/>
        <rFont val="Times New Roman"/>
        <family val="1"/>
        <charset val="204"/>
      </rPr>
      <t xml:space="preserve">по пункту 25 </t>
    </r>
  </si>
  <si>
    <r>
      <t xml:space="preserve">Предварительный медицинский осмотр на санитарную книжку  для женщин (продовольственные) </t>
    </r>
    <r>
      <rPr>
        <b/>
        <sz val="12"/>
        <rFont val="Times New Roman"/>
        <family val="1"/>
        <charset val="204"/>
      </rPr>
      <t>по пункту 25</t>
    </r>
  </si>
  <si>
    <r>
      <t xml:space="preserve">Предварительный медицинский осмотр на санитарную книжку  для мужчин (продовольственные) </t>
    </r>
    <r>
      <rPr>
        <b/>
        <sz val="12"/>
        <rFont val="Times New Roman"/>
        <family val="1"/>
        <charset val="204"/>
      </rPr>
      <t xml:space="preserve">по пункту 26 </t>
    </r>
  </si>
  <si>
    <r>
      <t xml:space="preserve">Предварительный медицинский осмотр на санитарную книжку  для женщин (продовольственные) </t>
    </r>
    <r>
      <rPr>
        <b/>
        <sz val="12"/>
        <rFont val="Times New Roman"/>
        <family val="1"/>
        <charset val="204"/>
      </rPr>
      <t>по пункту 26</t>
    </r>
  </si>
  <si>
    <t>мед.освидетельствование у врача специалиста при прохождении предварительного медицинского осмотра, проводимого при поступлении на работу или учебу в целях определения соответствия состояния здоровья работника поручаемой ему работе, соответствие учащегося требованиям к обучению, для совершеннолетних граждан и периодического медицинского осмотра, проводимого с установленной периодичностью в целях динамического наблюдения за состоянием здоровья работников, учащихся, своевременного выявления начальных форм профессиональных заболеваний, ранних признаков воздействия вредных и (или) опасных производственных факторов рабочей среды, трудового процесса на состояние здоровья работников, учащихся, в целях формирования групп риска развития профессиональных заболеваний, выявления медицинских противопоказаний к осуществлению отдельных видов работ, продолжению учебы, для совершеннолетних граждан.</t>
  </si>
  <si>
    <t>для мужчин</t>
  </si>
  <si>
    <t>для женщин</t>
  </si>
  <si>
    <t>Освидетельствование на наличие медицинских противопоказаний к управлению транспортным средством (категирии С,Е)</t>
  </si>
  <si>
    <t>8. Иглорефлексотерапия</t>
  </si>
  <si>
    <t>9. Медицинский массаж</t>
  </si>
  <si>
    <t>10. Физиотерапевтическое лечение</t>
  </si>
  <si>
    <t>11. Медицинские услуги в стационаре</t>
  </si>
  <si>
    <t>12. стоматологический кабинет</t>
  </si>
  <si>
    <t>13. Паталогоанатомия</t>
  </si>
  <si>
    <t>14. Медицинские освидетельствования</t>
  </si>
  <si>
    <t>Предварительный медицинский осмотр, проводимый при поступлении на работу в целях определения соответствия состаяния здоровья работника поручаемой ему работе, а также при приеме на обучение в случае, предусмотренном частью 7 статьт 55 Федерального закона от 29декабря 2012 года № 273-ФЗ "Об образонии в Российской Федерации", в том числе</t>
  </si>
  <si>
    <t>Предварительный медицинский осмотр  (на санитарную книжку  -непродовольственные), проводимый при поступлении на работу в целях определения соответствия состояния здоровья работника поручаемой ему работе, а также при приеме на обучение в случае, предусмотренном частью 7 статьт 55 Федерального закона от 29декабря 2012 года № 273-ФЗ "Об образонии в Российской Федерации", в том числе</t>
  </si>
  <si>
    <t>Предварительный медицинский осмотр  (на санитарную книжку  -продовольственные, по пункту 23, проводимый при поступлении на работу в целях определения соответствия состояния здоровья работника поручаемой ему работе, а также при приеме на обучение в случае, предусмотренном частью 7 статьт 55 Федерального закона от 29декабря 2012 года № 273-ФЗ "Об образонии в Российской Федерации", в том числе</t>
  </si>
  <si>
    <t>оплата берется по заключенному договору</t>
  </si>
  <si>
    <t>Предварительный медицинский осмотр  (на санитарную книжку  -продовольственные, по пункту 25, проводимый при поступлении на работу в целях определения соответствия состояния здоровья работника поручаемой ему работе, а также при приеме на обучение в случае, предусмотренном частью 7 статьт 55 Федерального закона от 29декабря 2012 года № 273-ФЗ "Об образонии в Российской Федерации", в том числе</t>
  </si>
  <si>
    <t>Предварительный медицинский осмотр  (на санитарную книжку  -продовольственные, по пункту 26, проводимый при поступлении на работу в целях определения соответствия состояния здоровья работника поручаемой ему работе, а также при приеме на обучение в случае, предусмотренном частью 7 статьт 55 Федерального закона от 29декабря 2012 года № 273-ФЗ "Об образонии в Российской Федерации", в том числе</t>
  </si>
  <si>
    <t>Освидетельствование на наличие медицинских противопоказаний к управлению транспортным средством (категирии "А", А1","В" , "ВЕ",  В1")</t>
  </si>
  <si>
    <t>Освидетельствование на наличие медицинских противопоказаний к управлению транспортным средством (категирии "С", "D","CE" ,"DЕ",  "Tm","Tb" и подкатегорий "С1", "D1", "C1E", "D1E" )</t>
  </si>
  <si>
    <t>Прием (осмотр, консультация) врача-психиатра</t>
  </si>
  <si>
    <t>Медицинское освидетельствование на состояние опьянения (алкогольного, наркотического или иного токсического)</t>
  </si>
  <si>
    <t>1 исследование</t>
  </si>
  <si>
    <t xml:space="preserve">Прием (осмотр, консультация) врача-кардиолога </t>
  </si>
  <si>
    <t xml:space="preserve">Прием (осмотр, консультация) врача-травматолога-ортопеда </t>
  </si>
  <si>
    <t xml:space="preserve">Прием (осмотр, консультация) врача-уролога </t>
  </si>
  <si>
    <t xml:space="preserve">Прием (осмотр, консультация) врача-фтизиатра </t>
  </si>
  <si>
    <t xml:space="preserve">Прием (осмотр, консультация) врача-онколога </t>
  </si>
  <si>
    <t xml:space="preserve">Прием (осмотр, консультация) врача - детского хирурга </t>
  </si>
  <si>
    <t xml:space="preserve">Прием (осмотр, консультация) врача-акушера-гинеколога </t>
  </si>
  <si>
    <t>№ п/п</t>
  </si>
  <si>
    <t>08.01</t>
  </si>
  <si>
    <t>09.03</t>
  </si>
  <si>
    <t>09.04</t>
  </si>
  <si>
    <t>09.05</t>
  </si>
  <si>
    <t>09.06</t>
  </si>
  <si>
    <t>09.07</t>
  </si>
  <si>
    <t>09.08</t>
  </si>
  <si>
    <t>09.09</t>
  </si>
  <si>
    <t>09.10</t>
  </si>
  <si>
    <t>09.11</t>
  </si>
  <si>
    <t>09.12</t>
  </si>
  <si>
    <t>09.13</t>
  </si>
  <si>
    <t>09.14</t>
  </si>
  <si>
    <t>09.15</t>
  </si>
  <si>
    <t>09.16</t>
  </si>
  <si>
    <t>09.17</t>
  </si>
  <si>
    <t>09.18</t>
  </si>
  <si>
    <t>09.19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</si>
  <si>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</si>
  <si>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</si>
  <si>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</si>
  <si>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</si>
  <si>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</si>
  <si>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</si>
  <si>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</si>
  <si>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</si>
  <si>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</si>
  <si>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</si>
  <si>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</si>
  <si>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</si>
  <si>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</si>
  <si>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</si>
  <si>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</si>
  <si>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</si>
  <si>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</si>
  <si>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</si>
  <si>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</si>
  <si>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</si>
  <si>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</si>
  <si>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</si>
  <si>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</si>
  <si>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</si>
  <si>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</si>
  <si>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</si>
  <si>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</si>
  <si>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</si>
  <si>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</si>
  <si>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03.03.</t>
  </si>
  <si>
    <t>15.01</t>
  </si>
  <si>
    <t>по состоянию на 08 января 2024г.</t>
  </si>
  <si>
    <t xml:space="preserve">                                                                                         ___________Т.С.Тамаровская</t>
  </si>
  <si>
    <t xml:space="preserve">                                                                                                         ГУЗ "Ленинская РБ"</t>
  </si>
  <si>
    <t xml:space="preserve">                                                                                                         И.О. главного врача</t>
  </si>
  <si>
    <t xml:space="preserve">                                                                         к приказу № 2023/2912 от 29.12.2023г.</t>
  </si>
  <si>
    <t xml:space="preserve">            Приложение 1 </t>
  </si>
  <si>
    <t>14.02.01</t>
  </si>
  <si>
    <t>14.07.01</t>
  </si>
  <si>
    <t>14.03.01</t>
  </si>
  <si>
    <t>14.01.01</t>
  </si>
  <si>
    <t>14.01.02</t>
  </si>
  <si>
    <t>14.07.02</t>
  </si>
  <si>
    <t>14.05.01</t>
  </si>
  <si>
    <t>14.06.01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</si>
</sst>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00"/>
    <numFmt numFmtId="165" formatCode="0.0"/>
    <numFmt numFmtId="166" formatCode="#,##0.00_ ;\-#,##0.00\ "/>
    <numFmt numFmtId="167" formatCode="#,##0.0"/>
    <numFmt numFmtId="168" formatCode="0.00;[Red]0.00"/>
    <numFmt numFmtId="169" formatCode="#,##0.000"/>
  </numFmts>
  <fonts count="5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8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Arial Cyr"/>
      <charset val="204"/>
    </font>
    <font>
      <b/>
      <sz val="11"/>
      <name val="Arial Cyr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u/>
      <sz val="12"/>
      <name val="Arial Cyr"/>
      <charset val="204"/>
    </font>
    <font>
      <u/>
      <sz val="12"/>
      <name val="Arial Cyr"/>
      <charset val="204"/>
    </font>
    <font>
      <b/>
      <sz val="10"/>
      <name val="Arial"/>
      <family val="2"/>
      <charset val="204"/>
    </font>
    <font>
      <i/>
      <sz val="10"/>
      <name val="Arial Cyr"/>
      <charset val="204"/>
    </font>
    <font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444444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Arial Cyr"/>
      <charset val="204"/>
    </font>
    <font>
      <sz val="9"/>
      <color rgb="FF202124"/>
      <name val="Times New Roman"/>
      <family val="1"/>
      <charset val="204"/>
    </font>
    <font>
      <sz val="14"/>
      <name val="Calibri"/>
      <family val="2"/>
      <charset val="204"/>
    </font>
    <font>
      <sz val="14"/>
      <color rgb="FF444444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90">
    <xf numFmtId="0" fontId="0" fillId="0" borderId="0" xfId="0"/>
    <xf numFmtId="0" fontId="5" fillId="0" borderId="0" xfId="0" applyFont="1"/>
    <xf numFmtId="0" fontId="0" fillId="0" borderId="0" xfId="0" applyAlignment="1"/>
    <xf numFmtId="0" fontId="2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0" xfId="0" applyNumberFormat="1"/>
    <xf numFmtId="4" fontId="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23" fillId="3" borderId="1" xfId="0" applyFont="1" applyFill="1" applyBorder="1"/>
    <xf numFmtId="4" fontId="13" fillId="3" borderId="1" xfId="0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2" fontId="18" fillId="0" borderId="1" xfId="0" applyNumberFormat="1" applyFont="1" applyBorder="1" applyAlignment="1">
      <alignment horizontal="center" vertical="center"/>
    </xf>
    <xf numFmtId="0" fontId="0" fillId="3" borderId="0" xfId="0" applyFill="1" applyAlignment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2" fontId="15" fillId="3" borderId="1" xfId="0" applyNumberFormat="1" applyFont="1" applyFill="1" applyBorder="1" applyAlignment="1">
      <alignment vertical="top"/>
    </xf>
    <xf numFmtId="2" fontId="15" fillId="3" borderId="1" xfId="0" applyNumberFormat="1" applyFont="1" applyFill="1" applyBorder="1" applyAlignment="1">
      <alignment horizontal="right" vertical="top"/>
    </xf>
    <xf numFmtId="4" fontId="23" fillId="3" borderId="1" xfId="0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left"/>
    </xf>
    <xf numFmtId="0" fontId="23" fillId="3" borderId="1" xfId="0" applyFont="1" applyFill="1" applyBorder="1" applyAlignment="1">
      <alignment wrapText="1"/>
    </xf>
    <xf numFmtId="2" fontId="25" fillId="3" borderId="1" xfId="0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/>
    </xf>
    <xf numFmtId="166" fontId="23" fillId="3" borderId="1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/>
    <xf numFmtId="0" fontId="0" fillId="0" borderId="1" xfId="0" applyBorder="1" applyAlignment="1">
      <alignment horizontal="left"/>
    </xf>
    <xf numFmtId="16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/>
    <xf numFmtId="0" fontId="0" fillId="0" borderId="0" xfId="0" applyBorder="1" applyAlignme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Fill="1" applyBorder="1"/>
    <xf numFmtId="0" fontId="8" fillId="0" borderId="0" xfId="0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vertical="top"/>
    </xf>
    <xf numFmtId="1" fontId="8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horizontal="center" vertical="top"/>
    </xf>
    <xf numFmtId="0" fontId="23" fillId="3" borderId="1" xfId="0" applyFont="1" applyFill="1" applyBorder="1"/>
    <xf numFmtId="165" fontId="23" fillId="3" borderId="1" xfId="0" applyNumberFormat="1" applyFont="1" applyFill="1" applyBorder="1" applyAlignment="1">
      <alignment horizontal="center"/>
    </xf>
    <xf numFmtId="165" fontId="23" fillId="3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3" fillId="3" borderId="6" xfId="0" applyFont="1" applyFill="1" applyBorder="1" applyAlignment="1">
      <alignment horizontal="right"/>
    </xf>
    <xf numFmtId="0" fontId="23" fillId="3" borderId="1" xfId="0" applyFont="1" applyFill="1" applyBorder="1"/>
    <xf numFmtId="0" fontId="24" fillId="3" borderId="1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0" xfId="0" applyAlignment="1"/>
    <xf numFmtId="1" fontId="0" fillId="0" borderId="0" xfId="0" applyNumberFormat="1"/>
    <xf numFmtId="2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40" fillId="0" borderId="1" xfId="0" applyFont="1" applyBorder="1" applyAlignment="1">
      <alignment horizontal="center" vertical="top" wrapText="1"/>
    </xf>
    <xf numFmtId="1" fontId="40" fillId="0" borderId="1" xfId="0" applyNumberFormat="1" applyFont="1" applyBorder="1" applyAlignment="1">
      <alignment horizontal="center" vertical="top" wrapText="1"/>
    </xf>
    <xf numFmtId="2" fontId="40" fillId="2" borderId="1" xfId="0" applyNumberFormat="1" applyFont="1" applyFill="1" applyBorder="1" applyAlignment="1">
      <alignment horizontal="center" vertical="top" wrapText="1"/>
    </xf>
    <xf numFmtId="2" fontId="40" fillId="0" borderId="1" xfId="0" applyNumberFormat="1" applyFont="1" applyBorder="1" applyAlignment="1">
      <alignment horizontal="center" vertical="top" wrapText="1"/>
    </xf>
    <xf numFmtId="0" fontId="40" fillId="0" borderId="1" xfId="0" applyFont="1" applyBorder="1"/>
    <xf numFmtId="0" fontId="15" fillId="0" borderId="1" xfId="0" applyFont="1" applyBorder="1" applyAlignment="1">
      <alignment wrapText="1"/>
    </xf>
    <xf numFmtId="10" fontId="8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/>
    <xf numFmtId="0" fontId="0" fillId="0" borderId="1" xfId="0" applyFont="1" applyBorder="1"/>
    <xf numFmtId="2" fontId="8" fillId="0" borderId="1" xfId="0" applyNumberFormat="1" applyFont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167" fontId="23" fillId="2" borderId="1" xfId="0" applyNumberFormat="1" applyFont="1" applyFill="1" applyBorder="1" applyAlignment="1">
      <alignment horizontal="center"/>
    </xf>
    <xf numFmtId="167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23" fillId="3" borderId="1" xfId="0" applyFont="1" applyFill="1" applyBorder="1"/>
    <xf numFmtId="0" fontId="23" fillId="3" borderId="1" xfId="0" applyFont="1" applyFill="1" applyBorder="1" applyAlignment="1">
      <alignment wrapText="1"/>
    </xf>
    <xf numFmtId="2" fontId="13" fillId="3" borderId="6" xfId="0" applyNumberFormat="1" applyFont="1" applyFill="1" applyBorder="1" applyAlignment="1">
      <alignment horizontal="center"/>
    </xf>
    <xf numFmtId="0" fontId="2" fillId="3" borderId="0" xfId="0" applyFont="1" applyFill="1"/>
    <xf numFmtId="0" fontId="23" fillId="3" borderId="1" xfId="0" applyFont="1" applyFill="1" applyBorder="1" applyAlignment="1">
      <alignment wrapText="1" shrinkToFit="1"/>
    </xf>
    <xf numFmtId="0" fontId="0" fillId="0" borderId="0" xfId="0" applyAlignment="1"/>
    <xf numFmtId="49" fontId="23" fillId="3" borderId="1" xfId="0" applyNumberFormat="1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/>
    <xf numFmtId="0" fontId="12" fillId="0" borderId="1" xfId="0" applyFont="1" applyBorder="1" applyAlignment="1">
      <alignment horizontal="center"/>
    </xf>
    <xf numFmtId="2" fontId="18" fillId="3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/>
    </xf>
    <xf numFmtId="0" fontId="0" fillId="0" borderId="0" xfId="0" applyAlignment="1"/>
    <xf numFmtId="0" fontId="15" fillId="3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left" wrapText="1"/>
    </xf>
    <xf numFmtId="2" fontId="16" fillId="3" borderId="1" xfId="0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wrapText="1"/>
    </xf>
    <xf numFmtId="164" fontId="23" fillId="3" borderId="1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2" fontId="23" fillId="2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9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23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left"/>
    </xf>
    <xf numFmtId="2" fontId="16" fillId="3" borderId="1" xfId="0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horizontal="left"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0" fontId="5" fillId="7" borderId="1" xfId="2" applyFont="1" applyFill="1" applyBorder="1" applyAlignment="1">
      <alignment horizontal="center" vertical="center"/>
    </xf>
    <xf numFmtId="49" fontId="5" fillId="7" borderId="1" xfId="2" applyNumberFormat="1" applyFont="1" applyFill="1" applyBorder="1" applyAlignment="1">
      <alignment horizontal="center"/>
    </xf>
    <xf numFmtId="49" fontId="5" fillId="0" borderId="1" xfId="2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/>
    </xf>
    <xf numFmtId="0" fontId="0" fillId="0" borderId="0" xfId="0" applyAlignment="1"/>
    <xf numFmtId="0" fontId="5" fillId="9" borderId="1" xfId="2" applyFont="1" applyFill="1" applyBorder="1" applyAlignment="1">
      <alignment horizontal="center" vertical="center"/>
    </xf>
    <xf numFmtId="49" fontId="5" fillId="8" borderId="1" xfId="2" applyNumberFormat="1" applyFont="1" applyFill="1" applyBorder="1" applyAlignment="1">
      <alignment horizontal="center"/>
    </xf>
    <xf numFmtId="0" fontId="5" fillId="11" borderId="1" xfId="2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/>
    </xf>
    <xf numFmtId="0" fontId="0" fillId="0" borderId="0" xfId="0" applyAlignment="1"/>
    <xf numFmtId="0" fontId="45" fillId="0" borderId="0" xfId="0" applyFont="1" applyAlignment="1"/>
    <xf numFmtId="0" fontId="45" fillId="0" borderId="0" xfId="0" applyFont="1"/>
    <xf numFmtId="0" fontId="23" fillId="3" borderId="1" xfId="0" applyFont="1" applyFill="1" applyBorder="1" applyAlignment="1">
      <alignment horizontal="center"/>
    </xf>
    <xf numFmtId="2" fontId="23" fillId="3" borderId="1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9" fontId="23" fillId="3" borderId="1" xfId="0" applyNumberFormat="1" applyFont="1" applyFill="1" applyBorder="1" applyAlignment="1">
      <alignment horizontal="center"/>
    </xf>
    <xf numFmtId="2" fontId="13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166" fontId="23" fillId="3" borderId="1" xfId="1" applyNumberFormat="1" applyFont="1" applyFill="1" applyBorder="1" applyAlignment="1">
      <alignment horizontal="center"/>
    </xf>
    <xf numFmtId="0" fontId="23" fillId="3" borderId="1" xfId="0" applyFont="1" applyFill="1" applyBorder="1"/>
    <xf numFmtId="166" fontId="13" fillId="3" borderId="1" xfId="0" applyNumberFormat="1" applyFont="1" applyFill="1" applyBorder="1" applyAlignment="1">
      <alignment horizontal="center"/>
    </xf>
    <xf numFmtId="49" fontId="2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/>
    </xf>
    <xf numFmtId="2" fontId="23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wrapText="1"/>
    </xf>
    <xf numFmtId="2" fontId="23" fillId="3" borderId="1" xfId="0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18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9" fontId="23" fillId="3" borderId="1" xfId="0" applyNumberFormat="1" applyFont="1" applyFill="1" applyBorder="1" applyAlignment="1">
      <alignment horizontal="center" wrapText="1"/>
    </xf>
    <xf numFmtId="0" fontId="23" fillId="3" borderId="1" xfId="0" applyFont="1" applyFill="1" applyBorder="1" applyAlignment="1">
      <alignment wrapText="1"/>
    </xf>
    <xf numFmtId="0" fontId="27" fillId="3" borderId="10" xfId="0" applyFont="1" applyFill="1" applyBorder="1" applyAlignment="1">
      <alignment horizontal="right"/>
    </xf>
    <xf numFmtId="0" fontId="23" fillId="3" borderId="1" xfId="0" applyFont="1" applyFill="1" applyBorder="1" applyAlignment="1">
      <alignment horizontal="left" wrapText="1"/>
    </xf>
    <xf numFmtId="49" fontId="23" fillId="3" borderId="5" xfId="0" applyNumberFormat="1" applyFont="1" applyFill="1" applyBorder="1" applyAlignment="1">
      <alignment horizontal="center" vertical="center"/>
    </xf>
    <xf numFmtId="49" fontId="23" fillId="3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Alignment="1"/>
    <xf numFmtId="0" fontId="32" fillId="0" borderId="0" xfId="0" applyFont="1" applyAlignment="1">
      <alignment horizontal="center"/>
    </xf>
    <xf numFmtId="0" fontId="5" fillId="3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5" fillId="0" borderId="7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 wrapText="1" shrinkToFit="1"/>
    </xf>
    <xf numFmtId="0" fontId="23" fillId="2" borderId="1" xfId="0" applyFont="1" applyFill="1" applyBorder="1" applyAlignment="1">
      <alignment horizontal="left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/>
    </xf>
    <xf numFmtId="0" fontId="38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wrapText="1"/>
    </xf>
    <xf numFmtId="166" fontId="18" fillId="3" borderId="1" xfId="0" applyNumberFormat="1" applyFont="1" applyFill="1" applyBorder="1" applyAlignment="1">
      <alignment horizontal="center"/>
    </xf>
    <xf numFmtId="2" fontId="39" fillId="3" borderId="1" xfId="0" applyNumberFormat="1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166" fontId="18" fillId="3" borderId="1" xfId="1" applyNumberFormat="1" applyFont="1" applyFill="1" applyBorder="1" applyAlignment="1">
      <alignment horizontal="center"/>
    </xf>
    <xf numFmtId="166" fontId="16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30" fillId="3" borderId="1" xfId="0" applyNumberFormat="1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wrapText="1"/>
    </xf>
    <xf numFmtId="0" fontId="50" fillId="3" borderId="10" xfId="0" applyFont="1" applyFill="1" applyBorder="1" applyAlignment="1">
      <alignment wrapText="1"/>
    </xf>
    <xf numFmtId="0" fontId="50" fillId="0" borderId="1" xfId="0" applyFont="1" applyBorder="1" applyAlignment="1">
      <alignment wrapText="1"/>
    </xf>
    <xf numFmtId="0" fontId="50" fillId="0" borderId="5" xfId="0" applyFont="1" applyBorder="1" applyAlignment="1">
      <alignment wrapText="1"/>
    </xf>
    <xf numFmtId="0" fontId="50" fillId="0" borderId="0" xfId="0" applyFont="1" applyAlignment="1">
      <alignment wrapText="1"/>
    </xf>
    <xf numFmtId="1" fontId="8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49" fontId="50" fillId="3" borderId="8" xfId="0" applyNumberFormat="1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2" fontId="18" fillId="0" borderId="1" xfId="0" applyNumberFormat="1" applyFont="1" applyFill="1" applyBorder="1" applyAlignment="1">
      <alignment vertical="center"/>
    </xf>
    <xf numFmtId="0" fontId="27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wrapText="1"/>
    </xf>
    <xf numFmtId="0" fontId="27" fillId="3" borderId="1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left" vertical="center" wrapText="1"/>
    </xf>
    <xf numFmtId="0" fontId="50" fillId="4" borderId="1" xfId="0" applyFont="1" applyFill="1" applyBorder="1" applyAlignment="1">
      <alignment horizontal="left" vertical="center" wrapText="1"/>
    </xf>
    <xf numFmtId="0" fontId="50" fillId="3" borderId="1" xfId="0" applyFont="1" applyFill="1" applyBorder="1" applyAlignment="1">
      <alignment horizontal="left" vertical="center" wrapText="1"/>
    </xf>
    <xf numFmtId="0" fontId="50" fillId="3" borderId="1" xfId="0" applyFont="1" applyFill="1" applyBorder="1" applyAlignment="1">
      <alignment horizontal="left" vertical="center"/>
    </xf>
    <xf numFmtId="0" fontId="50" fillId="3" borderId="8" xfId="0" applyFont="1" applyFill="1" applyBorder="1" applyAlignment="1">
      <alignment horizontal="left" vertical="center" wrapText="1"/>
    </xf>
    <xf numFmtId="0" fontId="50" fillId="3" borderId="5" xfId="0" applyFont="1" applyFill="1" applyBorder="1" applyAlignment="1">
      <alignment horizontal="left" vertical="center" wrapText="1"/>
    </xf>
    <xf numFmtId="0" fontId="50" fillId="3" borderId="1" xfId="0" applyFont="1" applyFill="1" applyBorder="1" applyAlignment="1">
      <alignment horizontal="left" vertical="center" wrapText="1" shrinkToFit="1"/>
    </xf>
    <xf numFmtId="0" fontId="50" fillId="4" borderId="1" xfId="0" applyFont="1" applyFill="1" applyBorder="1" applyAlignment="1">
      <alignment horizontal="left" vertical="center" wrapText="1" shrinkToFit="1"/>
    </xf>
    <xf numFmtId="0" fontId="50" fillId="0" borderId="8" xfId="0" applyFont="1" applyBorder="1" applyAlignment="1">
      <alignment wrapText="1"/>
    </xf>
    <xf numFmtId="0" fontId="45" fillId="0" borderId="0" xfId="0" applyFont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3" fillId="3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5" fontId="26" fillId="3" borderId="1" xfId="0" applyNumberFormat="1" applyFont="1" applyFill="1" applyBorder="1" applyAlignment="1">
      <alignment horizontal="center" vertical="center"/>
    </xf>
    <xf numFmtId="164" fontId="26" fillId="3" borderId="1" xfId="0" applyNumberFormat="1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11" borderId="1" xfId="2" applyNumberFormat="1" applyFont="1" applyFill="1" applyBorder="1" applyAlignment="1">
      <alignment horizontal="center"/>
    </xf>
    <xf numFmtId="49" fontId="5" fillId="7" borderId="5" xfId="2" applyNumberFormat="1" applyFont="1" applyFill="1" applyBorder="1" applyAlignment="1">
      <alignment horizontal="center"/>
    </xf>
    <xf numFmtId="49" fontId="5" fillId="3" borderId="1" xfId="2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1" borderId="6" xfId="2" applyFont="1" applyFill="1" applyBorder="1" applyAlignment="1">
      <alignment horizontal="left" vertical="center" wrapText="1"/>
    </xf>
    <xf numFmtId="0" fontId="5" fillId="10" borderId="7" xfId="2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7" borderId="1" xfId="2" applyFont="1" applyFill="1" applyBorder="1" applyAlignment="1">
      <alignment horizontal="center" vertical="center"/>
    </xf>
    <xf numFmtId="0" fontId="6" fillId="11" borderId="1" xfId="2" applyFont="1" applyFill="1" applyBorder="1" applyAlignment="1">
      <alignment horizontal="center" vertical="center"/>
    </xf>
    <xf numFmtId="0" fontId="6" fillId="9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vertical="center"/>
    </xf>
    <xf numFmtId="2" fontId="15" fillId="3" borderId="1" xfId="0" applyNumberFormat="1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" fontId="39" fillId="0" borderId="1" xfId="0" applyNumberFormat="1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vertical="center"/>
    </xf>
    <xf numFmtId="9" fontId="18" fillId="0" borderId="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vertical="center"/>
    </xf>
    <xf numFmtId="4" fontId="18" fillId="0" borderId="9" xfId="0" applyNumberFormat="1" applyFont="1" applyFill="1" applyBorder="1" applyAlignment="1">
      <alignment vertical="center"/>
    </xf>
    <xf numFmtId="9" fontId="18" fillId="0" borderId="9" xfId="0" applyNumberFormat="1" applyFont="1" applyFill="1" applyBorder="1" applyAlignment="1">
      <alignment vertical="center"/>
    </xf>
    <xf numFmtId="2" fontId="18" fillId="0" borderId="9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2" fillId="0" borderId="1" xfId="0" applyFont="1" applyBorder="1"/>
    <xf numFmtId="2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49" fillId="3" borderId="0" xfId="0" applyFont="1" applyFill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49" fontId="0" fillId="3" borderId="0" xfId="0" applyNumberFormat="1" applyFill="1" applyAlignment="1">
      <alignment horizontal="center" vertical="center"/>
    </xf>
    <xf numFmtId="0" fontId="50" fillId="3" borderId="0" xfId="0" applyFont="1" applyFill="1" applyAlignment="1">
      <alignment wrapText="1"/>
    </xf>
    <xf numFmtId="49" fontId="29" fillId="3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wrapText="1"/>
    </xf>
    <xf numFmtId="0" fontId="29" fillId="3" borderId="1" xfId="0" applyFont="1" applyFill="1" applyBorder="1" applyAlignment="1">
      <alignment horizontal="center" vertical="center"/>
    </xf>
    <xf numFmtId="0" fontId="29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43" fontId="15" fillId="3" borderId="1" xfId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0" fontId="50" fillId="3" borderId="6" xfId="0" applyFont="1" applyFill="1" applyBorder="1" applyAlignment="1">
      <alignment wrapText="1"/>
    </xf>
    <xf numFmtId="0" fontId="50" fillId="3" borderId="11" xfId="0" applyFont="1" applyFill="1" applyBorder="1" applyAlignment="1">
      <alignment wrapText="1"/>
    </xf>
    <xf numFmtId="49" fontId="0" fillId="3" borderId="6" xfId="0" applyNumberFormat="1" applyFill="1" applyBorder="1" applyAlignment="1">
      <alignment horizontal="center" vertical="center"/>
    </xf>
    <xf numFmtId="0" fontId="50" fillId="3" borderId="8" xfId="0" applyFont="1" applyFill="1" applyBorder="1" applyAlignment="1">
      <alignment wrapText="1"/>
    </xf>
    <xf numFmtId="49" fontId="0" fillId="3" borderId="1" xfId="0" applyNumberFormat="1" applyFill="1" applyBorder="1" applyAlignment="1">
      <alignment horizontal="center" vertical="center"/>
    </xf>
    <xf numFmtId="2" fontId="50" fillId="3" borderId="1" xfId="0" applyNumberFormat="1" applyFont="1" applyFill="1" applyBorder="1" applyAlignment="1">
      <alignment wrapText="1"/>
    </xf>
    <xf numFmtId="49" fontId="50" fillId="3" borderId="1" xfId="0" applyNumberFormat="1" applyFont="1" applyFill="1" applyBorder="1" applyAlignment="1">
      <alignment wrapText="1"/>
    </xf>
    <xf numFmtId="0" fontId="52" fillId="3" borderId="0" xfId="0" applyFont="1" applyFill="1"/>
    <xf numFmtId="0" fontId="46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wrapText="1"/>
    </xf>
    <xf numFmtId="0" fontId="46" fillId="3" borderId="1" xfId="0" applyFont="1" applyFill="1" applyBorder="1" applyAlignment="1">
      <alignment horizontal="left" vertical="center" wrapText="1"/>
    </xf>
    <xf numFmtId="3" fontId="15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 vertical="center"/>
    </xf>
    <xf numFmtId="169" fontId="15" fillId="3" borderId="1" xfId="0" applyNumberFormat="1" applyFont="1" applyFill="1" applyBorder="1" applyAlignment="1">
      <alignment horizontal="center"/>
    </xf>
    <xf numFmtId="4" fontId="46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0" fontId="23" fillId="3" borderId="0" xfId="0" applyFont="1" applyFill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0" fontId="50" fillId="3" borderId="5" xfId="0" applyFont="1" applyFill="1" applyBorder="1" applyAlignment="1">
      <alignment wrapText="1"/>
    </xf>
    <xf numFmtId="0" fontId="50" fillId="3" borderId="1" xfId="0" applyFont="1" applyFill="1" applyBorder="1" applyAlignment="1">
      <alignment wrapText="1" shrinkToFit="1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3" fontId="23" fillId="3" borderId="1" xfId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23" fillId="4" borderId="1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8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5" fillId="12" borderId="1" xfId="2" applyFont="1" applyFill="1" applyBorder="1" applyAlignment="1">
      <alignment horizontal="center" vertical="center"/>
    </xf>
    <xf numFmtId="0" fontId="6" fillId="12" borderId="1" xfId="2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5" fillId="9" borderId="6" xfId="2" applyFont="1" applyFill="1" applyBorder="1" applyAlignment="1">
      <alignment horizontal="left" vertical="center" wrapText="1"/>
    </xf>
    <xf numFmtId="0" fontId="5" fillId="8" borderId="7" xfId="2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5" fillId="0" borderId="18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0" fillId="0" borderId="0" xfId="0" applyAlignment="1">
      <alignment horizontal="center"/>
    </xf>
    <xf numFmtId="2" fontId="23" fillId="3" borderId="1" xfId="0" applyNumberFormat="1" applyFont="1" applyFill="1" applyBorder="1" applyAlignment="1">
      <alignment horizontal="center" vertical="center"/>
    </xf>
    <xf numFmtId="0" fontId="5" fillId="0" borderId="6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49" fontId="0" fillId="0" borderId="0" xfId="0" applyNumberFormat="1"/>
    <xf numFmtId="0" fontId="0" fillId="0" borderId="7" xfId="0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0" fillId="12" borderId="6" xfId="2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7" borderId="7" xfId="2" applyNumberFormat="1" applyFont="1" applyFill="1" applyBorder="1" applyAlignment="1">
      <alignment horizontal="center"/>
    </xf>
    <xf numFmtId="49" fontId="5" fillId="3" borderId="7" xfId="2" applyNumberFormat="1" applyFont="1" applyFill="1" applyBorder="1" applyAlignment="1">
      <alignment horizontal="center"/>
    </xf>
    <xf numFmtId="49" fontId="5" fillId="0" borderId="7" xfId="2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vertical="top" wrapText="1"/>
    </xf>
    <xf numFmtId="0" fontId="53" fillId="3" borderId="0" xfId="0" applyFont="1" applyFill="1" applyAlignment="1">
      <alignment horizontal="left" vertical="center"/>
    </xf>
    <xf numFmtId="0" fontId="36" fillId="3" borderId="7" xfId="0" applyFont="1" applyFill="1" applyBorder="1" applyAlignment="1">
      <alignment horizontal="left" vertical="center"/>
    </xf>
    <xf numFmtId="0" fontId="36" fillId="3" borderId="6" xfId="0" applyFont="1" applyFill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36" fillId="2" borderId="6" xfId="0" applyFont="1" applyFill="1" applyBorder="1" applyAlignment="1">
      <alignment horizontal="left" vertical="center"/>
    </xf>
    <xf numFmtId="0" fontId="36" fillId="2" borderId="7" xfId="0" applyFont="1" applyFill="1" applyBorder="1" applyAlignment="1">
      <alignment horizontal="left" vertical="center"/>
    </xf>
    <xf numFmtId="0" fontId="36" fillId="3" borderId="0" xfId="0" applyFont="1" applyFill="1" applyAlignment="1">
      <alignment horizontal="left" vertical="center"/>
    </xf>
    <xf numFmtId="49" fontId="36" fillId="0" borderId="1" xfId="0" applyNumberFormat="1" applyFont="1" applyBorder="1" applyAlignment="1">
      <alignment horizontal="center"/>
    </xf>
    <xf numFmtId="49" fontId="36" fillId="3" borderId="1" xfId="0" applyNumberFormat="1" applyFont="1" applyFill="1" applyBorder="1" applyAlignment="1">
      <alignment horizontal="center"/>
    </xf>
    <xf numFmtId="0" fontId="55" fillId="0" borderId="1" xfId="0" applyFont="1" applyBorder="1"/>
    <xf numFmtId="49" fontId="36" fillId="0" borderId="5" xfId="0" applyNumberFormat="1" applyFont="1" applyBorder="1" applyAlignment="1">
      <alignment horizontal="center" wrapText="1"/>
    </xf>
    <xf numFmtId="49" fontId="36" fillId="0" borderId="5" xfId="0" applyNumberFormat="1" applyFont="1" applyBorder="1" applyAlignment="1">
      <alignment horizontal="center"/>
    </xf>
    <xf numFmtId="49" fontId="36" fillId="3" borderId="8" xfId="0" applyNumberFormat="1" applyFont="1" applyFill="1" applyBorder="1" applyAlignment="1">
      <alignment horizontal="center"/>
    </xf>
    <xf numFmtId="0" fontId="55" fillId="0" borderId="0" xfId="0" applyFont="1"/>
    <xf numFmtId="49" fontId="36" fillId="0" borderId="1" xfId="0" applyNumberFormat="1" applyFont="1" applyFill="1" applyBorder="1" applyAlignment="1">
      <alignment horizontal="center"/>
    </xf>
    <xf numFmtId="49" fontId="36" fillId="7" borderId="1" xfId="2" applyNumberFormat="1" applyFont="1" applyFill="1" applyBorder="1" applyAlignment="1">
      <alignment horizontal="center"/>
    </xf>
    <xf numFmtId="49" fontId="36" fillId="7" borderId="5" xfId="2" applyNumberFormat="1" applyFont="1" applyFill="1" applyBorder="1" applyAlignment="1">
      <alignment horizontal="center"/>
    </xf>
    <xf numFmtId="49" fontId="36" fillId="12" borderId="1" xfId="2" applyNumberFormat="1" applyFont="1" applyFill="1" applyBorder="1" applyAlignment="1">
      <alignment horizontal="center"/>
    </xf>
    <xf numFmtId="0" fontId="55" fillId="3" borderId="1" xfId="0" applyFont="1" applyFill="1" applyBorder="1"/>
    <xf numFmtId="0" fontId="55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center" vertical="center"/>
    </xf>
    <xf numFmtId="0" fontId="36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/>
    </xf>
    <xf numFmtId="1" fontId="7" fillId="12" borderId="1" xfId="2" applyNumberFormat="1" applyFont="1" applyFill="1" applyBorder="1" applyAlignment="1">
      <alignment horizontal="center" vertical="center"/>
    </xf>
    <xf numFmtId="0" fontId="7" fillId="12" borderId="1" xfId="2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3" borderId="1" xfId="0" applyFont="1" applyFill="1" applyBorder="1" applyAlignment="1">
      <alignment horizontal="center"/>
    </xf>
    <xf numFmtId="2" fontId="23" fillId="3" borderId="1" xfId="0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wrapText="1"/>
    </xf>
    <xf numFmtId="9" fontId="23" fillId="3" borderId="1" xfId="0" applyNumberFormat="1" applyFont="1" applyFill="1" applyBorder="1" applyAlignment="1">
      <alignment horizontal="center"/>
    </xf>
    <xf numFmtId="0" fontId="50" fillId="3" borderId="5" xfId="0" applyFont="1" applyFill="1" applyBorder="1" applyAlignment="1">
      <alignment horizontal="center" vertical="center" wrapText="1"/>
    </xf>
    <xf numFmtId="0" fontId="45" fillId="3" borderId="9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right"/>
    </xf>
    <xf numFmtId="0" fontId="50" fillId="3" borderId="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49" fontId="23" fillId="3" borderId="5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3" fillId="3" borderId="8" xfId="0" applyNumberFormat="1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horizontal="center" vertical="center"/>
    </xf>
    <xf numFmtId="0" fontId="45" fillId="3" borderId="8" xfId="0" applyFont="1" applyFill="1" applyBorder="1" applyAlignment="1">
      <alignment horizontal="center" vertical="center"/>
    </xf>
    <xf numFmtId="0" fontId="50" fillId="3" borderId="8" xfId="0" applyFont="1" applyFill="1" applyBorder="1" applyAlignment="1">
      <alignment horizontal="center" vertical="center" wrapText="1"/>
    </xf>
    <xf numFmtId="2" fontId="23" fillId="3" borderId="5" xfId="0" applyNumberFormat="1" applyFont="1" applyFill="1" applyBorder="1" applyAlignment="1">
      <alignment horizontal="center"/>
    </xf>
    <xf numFmtId="2" fontId="23" fillId="3" borderId="9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49" fontId="23" fillId="3" borderId="1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49" fontId="23" fillId="0" borderId="5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50" fillId="4" borderId="5" xfId="0" applyFont="1" applyFill="1" applyBorder="1" applyAlignment="1">
      <alignment horizontal="center" vertical="center" wrapText="1"/>
    </xf>
    <xf numFmtId="0" fontId="45" fillId="4" borderId="9" xfId="0" applyFont="1" applyFill="1" applyBorder="1" applyAlignment="1">
      <alignment horizontal="center" vertical="center" wrapText="1"/>
    </xf>
    <xf numFmtId="0" fontId="45" fillId="4" borderId="8" xfId="0" applyFont="1" applyFill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49" fontId="23" fillId="3" borderId="5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center" vertical="center" wrapText="1"/>
    </xf>
    <xf numFmtId="0" fontId="50" fillId="4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right"/>
    </xf>
    <xf numFmtId="0" fontId="0" fillId="3" borderId="10" xfId="0" applyFill="1" applyBorder="1" applyAlignment="1"/>
    <xf numFmtId="0" fontId="0" fillId="3" borderId="7" xfId="0" applyFill="1" applyBorder="1" applyAlignment="1"/>
    <xf numFmtId="0" fontId="13" fillId="3" borderId="11" xfId="0" applyFont="1" applyFill="1" applyBorder="1" applyAlignment="1">
      <alignment horizontal="right"/>
    </xf>
    <xf numFmtId="0" fontId="0" fillId="3" borderId="17" xfId="0" applyFill="1" applyBorder="1" applyAlignment="1"/>
    <xf numFmtId="0" fontId="0" fillId="3" borderId="16" xfId="0" applyFill="1" applyBorder="1" applyAlignment="1"/>
    <xf numFmtId="49" fontId="23" fillId="3" borderId="5" xfId="0" applyNumberFormat="1" applyFont="1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50" fillId="4" borderId="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right"/>
    </xf>
    <xf numFmtId="0" fontId="13" fillId="3" borderId="7" xfId="0" applyFont="1" applyFill="1" applyBorder="1" applyAlignment="1">
      <alignment horizontal="right"/>
    </xf>
    <xf numFmtId="0" fontId="23" fillId="3" borderId="9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 vertical="center"/>
    </xf>
    <xf numFmtId="0" fontId="50" fillId="3" borderId="16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49" fontId="50" fillId="3" borderId="1" xfId="0" applyNumberFormat="1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right"/>
    </xf>
    <xf numFmtId="0" fontId="28" fillId="3" borderId="7" xfId="0" applyFont="1" applyFill="1" applyBorder="1" applyAlignment="1">
      <alignment horizontal="right"/>
    </xf>
    <xf numFmtId="49" fontId="23" fillId="3" borderId="1" xfId="0" applyNumberFormat="1" applyFont="1" applyFill="1" applyBorder="1" applyAlignment="1">
      <alignment horizontal="center" wrapText="1"/>
    </xf>
    <xf numFmtId="49" fontId="50" fillId="3" borderId="5" xfId="0" applyNumberFormat="1" applyFont="1" applyFill="1" applyBorder="1" applyAlignment="1">
      <alignment horizontal="center" vertical="center"/>
    </xf>
    <xf numFmtId="9" fontId="23" fillId="3" borderId="5" xfId="0" applyNumberFormat="1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 wrapText="1"/>
    </xf>
    <xf numFmtId="0" fontId="23" fillId="3" borderId="9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49" fontId="23" fillId="3" borderId="1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9" fontId="23" fillId="3" borderId="1" xfId="0" applyNumberFormat="1" applyFont="1" applyFill="1" applyBorder="1" applyAlignment="1">
      <alignment horizontal="center" wrapText="1"/>
    </xf>
    <xf numFmtId="49" fontId="50" fillId="3" borderId="5" xfId="0" applyNumberFormat="1" applyFont="1" applyFill="1" applyBorder="1" applyAlignment="1">
      <alignment horizontal="center" vertical="center" wrapText="1"/>
    </xf>
    <xf numFmtId="49" fontId="50" fillId="3" borderId="9" xfId="0" applyNumberFormat="1" applyFont="1" applyFill="1" applyBorder="1" applyAlignment="1">
      <alignment horizontal="center" vertical="center" wrapText="1"/>
    </xf>
    <xf numFmtId="49" fontId="50" fillId="3" borderId="8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2" fontId="23" fillId="3" borderId="8" xfId="0" applyNumberFormat="1" applyFont="1" applyFill="1" applyBorder="1" applyAlignment="1">
      <alignment horizontal="center"/>
    </xf>
    <xf numFmtId="0" fontId="0" fillId="0" borderId="10" xfId="0" applyBorder="1" applyAlignment="1"/>
    <xf numFmtId="0" fontId="0" fillId="0" borderId="7" xfId="0" applyBorder="1" applyAlignment="1"/>
    <xf numFmtId="49" fontId="23" fillId="3" borderId="1" xfId="0" applyNumberFormat="1" applyFont="1" applyFill="1" applyBorder="1" applyAlignment="1">
      <alignment horizontal="center" vertical="center"/>
    </xf>
    <xf numFmtId="0" fontId="50" fillId="4" borderId="9" xfId="0" applyFont="1" applyFill="1" applyBorder="1" applyAlignment="1">
      <alignment horizontal="center" vertical="center" wrapText="1"/>
    </xf>
    <xf numFmtId="0" fontId="50" fillId="4" borderId="8" xfId="0" applyFont="1" applyFill="1" applyBorder="1" applyAlignment="1">
      <alignment horizontal="center" vertical="center" wrapText="1"/>
    </xf>
    <xf numFmtId="2" fontId="23" fillId="3" borderId="5" xfId="0" applyNumberFormat="1" applyFont="1" applyFill="1" applyBorder="1" applyAlignment="1">
      <alignment horizontal="center" wrapText="1"/>
    </xf>
    <xf numFmtId="2" fontId="23" fillId="3" borderId="9" xfId="0" applyNumberFormat="1" applyFont="1" applyFill="1" applyBorder="1" applyAlignment="1">
      <alignment horizontal="center" wrapText="1"/>
    </xf>
    <xf numFmtId="2" fontId="13" fillId="3" borderId="5" xfId="0" applyNumberFormat="1" applyFont="1" applyFill="1" applyBorder="1" applyAlignment="1">
      <alignment horizontal="center" wrapText="1"/>
    </xf>
    <xf numFmtId="2" fontId="13" fillId="3" borderId="9" xfId="0" applyNumberFormat="1" applyFont="1" applyFill="1" applyBorder="1" applyAlignment="1">
      <alignment horizontal="center" wrapText="1"/>
    </xf>
    <xf numFmtId="2" fontId="13" fillId="3" borderId="8" xfId="0" applyNumberFormat="1" applyFont="1" applyFill="1" applyBorder="1" applyAlignment="1">
      <alignment horizontal="center" wrapText="1"/>
    </xf>
    <xf numFmtId="0" fontId="23" fillId="3" borderId="9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wrapText="1"/>
    </xf>
    <xf numFmtId="2" fontId="23" fillId="3" borderId="8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2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right" vertical="center" wrapText="1"/>
    </xf>
    <xf numFmtId="9" fontId="23" fillId="3" borderId="9" xfId="0" applyNumberFormat="1" applyFont="1" applyFill="1" applyBorder="1" applyAlignment="1">
      <alignment horizontal="center"/>
    </xf>
    <xf numFmtId="9" fontId="23" fillId="3" borderId="8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/>
    <xf numFmtId="0" fontId="42" fillId="0" borderId="7" xfId="0" applyFont="1" applyBorder="1" applyAlignment="1"/>
    <xf numFmtId="0" fontId="41" fillId="0" borderId="10" xfId="0" applyFont="1" applyBorder="1" applyAlignment="1"/>
    <xf numFmtId="0" fontId="41" fillId="0" borderId="7" xfId="0" applyFont="1" applyBorder="1" applyAlignment="1"/>
    <xf numFmtId="0" fontId="17" fillId="3" borderId="1" xfId="0" applyFont="1" applyFill="1" applyBorder="1" applyAlignment="1">
      <alignment horizontal="center"/>
    </xf>
    <xf numFmtId="10" fontId="23" fillId="3" borderId="1" xfId="0" applyNumberFormat="1" applyFont="1" applyFill="1" applyBorder="1" applyAlignment="1">
      <alignment horizontal="center"/>
    </xf>
    <xf numFmtId="0" fontId="23" fillId="3" borderId="1" xfId="0" applyNumberFormat="1" applyFont="1" applyFill="1" applyBorder="1" applyAlignment="1">
      <alignment horizontal="center" wrapText="1"/>
    </xf>
    <xf numFmtId="2" fontId="13" fillId="3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10" fontId="23" fillId="3" borderId="1" xfId="0" applyNumberFormat="1" applyFont="1" applyFill="1" applyBorder="1" applyAlignment="1">
      <alignment horizontal="center" wrapText="1"/>
    </xf>
    <xf numFmtId="49" fontId="13" fillId="3" borderId="6" xfId="0" applyNumberFormat="1" applyFont="1" applyFill="1" applyBorder="1" applyAlignment="1">
      <alignment horizontal="right"/>
    </xf>
    <xf numFmtId="49" fontId="13" fillId="3" borderId="10" xfId="0" applyNumberFormat="1" applyFont="1" applyFill="1" applyBorder="1" applyAlignment="1">
      <alignment horizontal="right"/>
    </xf>
    <xf numFmtId="49" fontId="13" fillId="3" borderId="7" xfId="0" applyNumberFormat="1" applyFont="1" applyFill="1" applyBorder="1" applyAlignment="1">
      <alignment horizontal="right"/>
    </xf>
    <xf numFmtId="2" fontId="18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49" fontId="13" fillId="3" borderId="2" xfId="0" applyNumberFormat="1" applyFont="1" applyFill="1" applyBorder="1" applyAlignment="1">
      <alignment horizontal="right" vertical="center" wrapText="1"/>
    </xf>
    <xf numFmtId="49" fontId="13" fillId="3" borderId="4" xfId="0" applyNumberFormat="1" applyFont="1" applyFill="1" applyBorder="1" applyAlignment="1">
      <alignment horizontal="right" vertical="center" wrapText="1"/>
    </xf>
    <xf numFmtId="49" fontId="13" fillId="3" borderId="13" xfId="0" applyNumberFormat="1" applyFont="1" applyFill="1" applyBorder="1" applyAlignment="1">
      <alignment horizontal="right" vertical="center" wrapText="1"/>
    </xf>
    <xf numFmtId="0" fontId="23" fillId="3" borderId="1" xfId="0" applyNumberFormat="1" applyFont="1" applyFill="1" applyBorder="1" applyAlignment="1">
      <alignment horizontal="center"/>
    </xf>
    <xf numFmtId="168" fontId="23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wrapText="1"/>
    </xf>
    <xf numFmtId="2" fontId="18" fillId="3" borderId="1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/>
    </xf>
    <xf numFmtId="166" fontId="23" fillId="3" borderId="1" xfId="1" applyNumberFormat="1" applyFont="1" applyFill="1" applyBorder="1" applyAlignment="1">
      <alignment horizontal="center"/>
    </xf>
    <xf numFmtId="49" fontId="50" fillId="4" borderId="1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right" wrapText="1"/>
    </xf>
    <xf numFmtId="0" fontId="27" fillId="3" borderId="10" xfId="0" applyFont="1" applyFill="1" applyBorder="1" applyAlignment="1">
      <alignment horizontal="right"/>
    </xf>
    <xf numFmtId="0" fontId="27" fillId="3" borderId="7" xfId="0" applyFont="1" applyFill="1" applyBorder="1" applyAlignment="1">
      <alignment horizontal="right"/>
    </xf>
    <xf numFmtId="49" fontId="23" fillId="3" borderId="11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49" fontId="23" fillId="3" borderId="2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/>
    <xf numFmtId="0" fontId="17" fillId="0" borderId="6" xfId="0" applyFont="1" applyBorder="1" applyAlignment="1">
      <alignment horizontal="center"/>
    </xf>
    <xf numFmtId="0" fontId="43" fillId="0" borderId="10" xfId="0" applyFont="1" applyBorder="1" applyAlignment="1"/>
    <xf numFmtId="0" fontId="43" fillId="0" borderId="7" xfId="0" applyFont="1" applyBorder="1" applyAlignment="1"/>
    <xf numFmtId="0" fontId="17" fillId="0" borderId="1" xfId="0" applyFont="1" applyFill="1" applyBorder="1" applyAlignment="1">
      <alignment horizontal="center"/>
    </xf>
    <xf numFmtId="0" fontId="45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50" fillId="0" borderId="5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49" fontId="23" fillId="0" borderId="5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5" fillId="0" borderId="9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right"/>
    </xf>
    <xf numFmtId="0" fontId="23" fillId="3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9" fontId="23" fillId="3" borderId="5" xfId="0" applyNumberFormat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23" fillId="3" borderId="5" xfId="0" applyNumberFormat="1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50" fillId="3" borderId="5" xfId="0" applyFont="1" applyFill="1" applyBorder="1" applyAlignment="1">
      <alignment horizontal="left" vertical="center" wrapText="1"/>
    </xf>
    <xf numFmtId="0" fontId="50" fillId="3" borderId="8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/>
    </xf>
    <xf numFmtId="0" fontId="45" fillId="3" borderId="8" xfId="0" applyFont="1" applyFill="1" applyBorder="1" applyAlignment="1">
      <alignment horizontal="left" vertical="center"/>
    </xf>
    <xf numFmtId="0" fontId="50" fillId="3" borderId="1" xfId="0" applyFont="1" applyFill="1" applyBorder="1" applyAlignment="1">
      <alignment horizontal="left" vertical="center" wrapText="1"/>
    </xf>
    <xf numFmtId="0" fontId="50" fillId="0" borderId="8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64" fontId="23" fillId="3" borderId="1" xfId="0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/>
    </xf>
    <xf numFmtId="165" fontId="23" fillId="3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" fontId="23" fillId="3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top" wrapText="1"/>
    </xf>
    <xf numFmtId="0" fontId="50" fillId="3" borderId="9" xfId="0" applyFont="1" applyFill="1" applyBorder="1" applyAlignment="1">
      <alignment horizontal="left" vertical="center" wrapText="1"/>
    </xf>
    <xf numFmtId="0" fontId="50" fillId="3" borderId="5" xfId="0" applyFont="1" applyFill="1" applyBorder="1" applyAlignment="1">
      <alignment horizontal="left" vertical="center" wrapText="1" shrinkToFit="1"/>
    </xf>
    <xf numFmtId="0" fontId="50" fillId="3" borderId="8" xfId="0" applyFont="1" applyFill="1" applyBorder="1" applyAlignment="1">
      <alignment horizontal="left" vertical="center" wrapText="1" shrinkToFit="1"/>
    </xf>
    <xf numFmtId="49" fontId="8" fillId="3" borderId="6" xfId="0" applyNumberFormat="1" applyFont="1" applyFill="1" applyBorder="1" applyAlignment="1">
      <alignment horizontal="center"/>
    </xf>
    <xf numFmtId="0" fontId="15" fillId="3" borderId="10" xfId="0" applyFont="1" applyFill="1" applyBorder="1" applyAlignment="1"/>
    <xf numFmtId="0" fontId="15" fillId="3" borderId="7" xfId="0" applyFont="1" applyFill="1" applyBorder="1" applyAlignment="1"/>
    <xf numFmtId="0" fontId="23" fillId="3" borderId="6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right"/>
    </xf>
    <xf numFmtId="0" fontId="23" fillId="3" borderId="7" xfId="0" applyFont="1" applyFill="1" applyBorder="1" applyAlignment="1">
      <alignment horizontal="right"/>
    </xf>
    <xf numFmtId="0" fontId="23" fillId="3" borderId="5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top"/>
    </xf>
    <xf numFmtId="165" fontId="23" fillId="3" borderId="5" xfId="0" applyNumberFormat="1" applyFont="1" applyFill="1" applyBorder="1" applyAlignment="1">
      <alignment horizontal="center" vertical="center"/>
    </xf>
    <xf numFmtId="164" fontId="23" fillId="3" borderId="5" xfId="0" applyNumberFormat="1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15" fillId="3" borderId="1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center" vertical="justify"/>
    </xf>
    <xf numFmtId="0" fontId="23" fillId="3" borderId="7" xfId="0" applyFont="1" applyFill="1" applyBorder="1" applyAlignment="1">
      <alignment vertical="justify"/>
    </xf>
    <xf numFmtId="49" fontId="8" fillId="0" borderId="6" xfId="0" applyNumberFormat="1" applyFont="1" applyBorder="1" applyAlignment="1">
      <alignment horizontal="center"/>
    </xf>
    <xf numFmtId="0" fontId="50" fillId="0" borderId="5" xfId="0" applyFont="1" applyBorder="1" applyAlignment="1">
      <alignment wrapText="1"/>
    </xf>
    <xf numFmtId="0" fontId="50" fillId="0" borderId="8" xfId="0" applyFont="1" applyBorder="1" applyAlignment="1">
      <alignment wrapText="1"/>
    </xf>
    <xf numFmtId="49" fontId="23" fillId="3" borderId="6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50" fillId="0" borderId="5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top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5" fontId="12" fillId="3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/>
    </xf>
    <xf numFmtId="165" fontId="12" fillId="0" borderId="11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8" fillId="3" borderId="6" xfId="0" applyFont="1" applyFill="1" applyBorder="1" applyAlignment="1">
      <alignment horizontal="center" vertical="top" wrapText="1"/>
    </xf>
    <xf numFmtId="0" fontId="45" fillId="3" borderId="7" xfId="0" applyFont="1" applyFill="1" applyBorder="1" applyAlignment="1">
      <alignment horizontal="center" vertical="top"/>
    </xf>
    <xf numFmtId="49" fontId="12" fillId="0" borderId="6" xfId="0" applyNumberFormat="1" applyFont="1" applyBorder="1" applyAlignment="1">
      <alignment horizontal="center"/>
    </xf>
    <xf numFmtId="165" fontId="38" fillId="3" borderId="6" xfId="0" applyNumberFormat="1" applyFont="1" applyFill="1" applyBorder="1" applyAlignment="1">
      <alignment horizontal="center"/>
    </xf>
    <xf numFmtId="0" fontId="38" fillId="3" borderId="7" xfId="0" applyFont="1" applyFill="1" applyBorder="1" applyAlignment="1">
      <alignment horizontal="center"/>
    </xf>
    <xf numFmtId="49" fontId="44" fillId="0" borderId="6" xfId="0" applyNumberFormat="1" applyFont="1" applyFill="1" applyBorder="1" applyAlignment="1">
      <alignment horizontal="center" vertical="top"/>
    </xf>
    <xf numFmtId="0" fontId="44" fillId="0" borderId="10" xfId="0" applyFont="1" applyBorder="1" applyAlignment="1"/>
    <xf numFmtId="0" fontId="44" fillId="0" borderId="7" xfId="0" applyFont="1" applyBorder="1" applyAlignment="1"/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16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4" fillId="3" borderId="14" xfId="0" applyFont="1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center" wrapText="1" shrinkToFit="1"/>
    </xf>
    <xf numFmtId="0" fontId="5" fillId="3" borderId="7" xfId="0" applyFont="1" applyFill="1" applyBorder="1" applyAlignment="1">
      <alignment horizontal="left" vertical="center" wrapText="1" shrinkToFit="1"/>
    </xf>
    <xf numFmtId="0" fontId="6" fillId="6" borderId="10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7" borderId="6" xfId="2" applyFont="1" applyFill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47" fillId="7" borderId="6" xfId="2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6" xfId="2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2" borderId="6" xfId="2" applyFont="1" applyFill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37" fillId="3" borderId="1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 shrinkToFit="1"/>
    </xf>
    <xf numFmtId="0" fontId="5" fillId="0" borderId="7" xfId="0" applyFont="1" applyBorder="1" applyAlignment="1">
      <alignment horizontal="left" vertical="center" wrapText="1" shrinkToFit="1"/>
    </xf>
    <xf numFmtId="0" fontId="5" fillId="3" borderId="6" xfId="2" applyFont="1" applyFill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49" fontId="37" fillId="3" borderId="6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7" borderId="6" xfId="2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47" fillId="3" borderId="1" xfId="0" applyFont="1" applyFill="1" applyBorder="1" applyAlignment="1"/>
    <xf numFmtId="49" fontId="37" fillId="3" borderId="1" xfId="0" applyNumberFormat="1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top" wrapText="1"/>
    </xf>
    <xf numFmtId="49" fontId="6" fillId="5" borderId="6" xfId="0" applyNumberFormat="1" applyFont="1" applyFill="1" applyBorder="1" applyAlignment="1">
      <alignment horizontal="center" wrapText="1"/>
    </xf>
    <xf numFmtId="0" fontId="6" fillId="5" borderId="10" xfId="0" applyFont="1" applyFill="1" applyBorder="1" applyAlignment="1">
      <alignment wrapText="1"/>
    </xf>
    <xf numFmtId="0" fontId="5" fillId="7" borderId="7" xfId="2" applyFont="1" applyFill="1" applyBorder="1" applyAlignment="1">
      <alignment horizontal="left" vertical="center" wrapText="1"/>
    </xf>
    <xf numFmtId="0" fontId="37" fillId="3" borderId="1" xfId="2" applyFont="1" applyFill="1" applyBorder="1" applyAlignment="1">
      <alignment horizontal="center" vertical="top" wrapText="1"/>
    </xf>
    <xf numFmtId="0" fontId="5" fillId="2" borderId="6" xfId="2" applyFont="1" applyFill="1" applyBorder="1" applyAlignment="1">
      <alignment horizontal="left" vertical="center" wrapText="1"/>
    </xf>
    <xf numFmtId="49" fontId="37" fillId="3" borderId="1" xfId="0" applyNumberFormat="1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horizontal="left" vertical="center"/>
    </xf>
    <xf numFmtId="0" fontId="5" fillId="10" borderId="7" xfId="0" applyFont="1" applyFill="1" applyBorder="1" applyAlignment="1">
      <alignment horizontal="left" vertical="center"/>
    </xf>
    <xf numFmtId="0" fontId="5" fillId="11" borderId="6" xfId="2" applyFont="1" applyFill="1" applyBorder="1" applyAlignment="1">
      <alignment horizontal="left" vertical="center" wrapText="1"/>
    </xf>
    <xf numFmtId="0" fontId="5" fillId="10" borderId="7" xfId="2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10" borderId="6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left" vertical="center" wrapText="1"/>
    </xf>
    <xf numFmtId="49" fontId="37" fillId="7" borderId="6" xfId="2" applyNumberFormat="1" applyFont="1" applyFill="1" applyBorder="1" applyAlignment="1">
      <alignment horizontal="center" vertical="top"/>
    </xf>
    <xf numFmtId="0" fontId="37" fillId="0" borderId="10" xfId="2" applyFont="1" applyBorder="1" applyAlignment="1"/>
    <xf numFmtId="0" fontId="37" fillId="0" borderId="7" xfId="2" applyFont="1" applyBorder="1" applyAlignment="1"/>
    <xf numFmtId="0" fontId="36" fillId="3" borderId="1" xfId="0" applyFont="1" applyFill="1" applyBorder="1" applyAlignment="1"/>
    <xf numFmtId="0" fontId="47" fillId="7" borderId="6" xfId="2" applyFont="1" applyFill="1" applyBorder="1" applyAlignment="1">
      <alignment horizontal="left" vertical="center" wrapText="1"/>
    </xf>
    <xf numFmtId="0" fontId="47" fillId="0" borderId="7" xfId="2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49" fontId="37" fillId="3" borderId="1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48" fillId="0" borderId="6" xfId="0" applyFont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2" fontId="5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4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7" xfId="0" applyFont="1" applyBorder="1" applyAlignment="1">
      <alignment horizontal="center" vertical="top" wrapText="1"/>
    </xf>
    <xf numFmtId="0" fontId="37" fillId="3" borderId="6" xfId="0" applyFont="1" applyFill="1" applyBorder="1" applyAlignment="1">
      <alignment horizontal="left" vertical="center"/>
    </xf>
    <xf numFmtId="0" fontId="37" fillId="3" borderId="7" xfId="0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0" fontId="37" fillId="3" borderId="1" xfId="0" applyFont="1" applyFill="1" applyBorder="1" applyAlignment="1">
      <alignment horizontal="center" vertical="top" wrapText="1"/>
    </xf>
    <xf numFmtId="0" fontId="37" fillId="0" borderId="4" xfId="0" applyFont="1" applyBorder="1" applyAlignment="1">
      <alignment horizontal="center"/>
    </xf>
    <xf numFmtId="0" fontId="15" fillId="0" borderId="6" xfId="0" applyFont="1" applyBorder="1" applyAlignment="1">
      <alignment wrapText="1"/>
    </xf>
    <xf numFmtId="0" fontId="6" fillId="6" borderId="17" xfId="0" applyFont="1" applyFill="1" applyBorder="1" applyAlignment="1">
      <alignment horizontal="center" wrapText="1"/>
    </xf>
    <xf numFmtId="0" fontId="37" fillId="0" borderId="6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" fillId="0" borderId="6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50" fillId="3" borderId="14" xfId="0" applyFont="1" applyFill="1" applyBorder="1" applyAlignment="1">
      <alignment vertical="top" wrapText="1"/>
    </xf>
    <xf numFmtId="0" fontId="50" fillId="3" borderId="15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9" fillId="3" borderId="6" xfId="0" applyNumberFormat="1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9" fillId="3" borderId="6" xfId="2" applyFont="1" applyFill="1" applyBorder="1" applyAlignment="1">
      <alignment horizontal="center"/>
    </xf>
    <xf numFmtId="0" fontId="6" fillId="0" borderId="6" xfId="2" applyFont="1" applyBorder="1" applyAlignment="1">
      <alignment horizontal="center" vertical="center" wrapText="1"/>
    </xf>
    <xf numFmtId="0" fontId="5" fillId="0" borderId="19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12" borderId="6" xfId="2" applyFont="1" applyFill="1" applyBorder="1" applyAlignment="1">
      <alignment horizontal="left" vertical="center" wrapText="1"/>
    </xf>
    <xf numFmtId="0" fontId="5" fillId="3" borderId="7" xfId="2" applyFont="1" applyFill="1" applyBorder="1" applyAlignment="1">
      <alignment horizontal="left" vertical="center" wrapText="1"/>
    </xf>
    <xf numFmtId="49" fontId="9" fillId="7" borderId="6" xfId="2" applyNumberFormat="1" applyFont="1" applyFill="1" applyBorder="1" applyAlignment="1">
      <alignment horizontal="center" vertical="top"/>
    </xf>
    <xf numFmtId="0" fontId="9" fillId="0" borderId="10" xfId="2" applyFont="1" applyBorder="1" applyAlignment="1"/>
    <xf numFmtId="0" fontId="9" fillId="0" borderId="7" xfId="2" applyFont="1" applyBorder="1" applyAlignment="1"/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5" fillId="3" borderId="1" xfId="0" applyFont="1" applyFill="1" applyBorder="1" applyAlignment="1"/>
    <xf numFmtId="49" fontId="9" fillId="3" borderId="6" xfId="0" applyNumberFormat="1" applyFont="1" applyFill="1" applyBorder="1" applyAlignment="1">
      <alignment horizontal="center" vertical="top" wrapText="1"/>
    </xf>
    <xf numFmtId="49" fontId="9" fillId="3" borderId="6" xfId="0" applyNumberFormat="1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top"/>
    </xf>
    <xf numFmtId="0" fontId="36" fillId="2" borderId="6" xfId="0" applyFont="1" applyFill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5" fillId="12" borderId="6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7" xfId="0" applyFont="1" applyBorder="1" applyAlignment="1">
      <alignment horizontal="center" wrapText="1"/>
    </xf>
    <xf numFmtId="0" fontId="6" fillId="7" borderId="10" xfId="2" applyFont="1" applyFill="1" applyBorder="1" applyAlignment="1">
      <alignment horizontal="center" vertical="top" wrapText="1"/>
    </xf>
    <xf numFmtId="0" fontId="36" fillId="3" borderId="6" xfId="0" applyFont="1" applyFill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2" borderId="6" xfId="0" applyFont="1" applyFill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36" fillId="0" borderId="19" xfId="0" applyFont="1" applyBorder="1" applyAlignment="1">
      <alignment vertical="top" wrapText="1"/>
    </xf>
    <xf numFmtId="0" fontId="55" fillId="0" borderId="12" xfId="0" applyFont="1" applyBorder="1" applyAlignment="1">
      <alignment wrapText="1"/>
    </xf>
    <xf numFmtId="0" fontId="36" fillId="12" borderId="6" xfId="2" applyFont="1" applyFill="1" applyBorder="1" applyAlignment="1">
      <alignment horizontal="left" vertical="center" wrapText="1"/>
    </xf>
    <xf numFmtId="0" fontId="36" fillId="3" borderId="7" xfId="2" applyFont="1" applyFill="1" applyBorder="1" applyAlignment="1">
      <alignment horizontal="left" vertical="center" wrapText="1"/>
    </xf>
    <xf numFmtId="0" fontId="36" fillId="7" borderId="6" xfId="2" applyFont="1" applyFill="1" applyBorder="1" applyAlignment="1">
      <alignment horizontal="left" vertical="center" wrapText="1"/>
    </xf>
    <xf numFmtId="0" fontId="36" fillId="0" borderId="7" xfId="2" applyFont="1" applyBorder="1" applyAlignment="1">
      <alignment horizontal="left" vertical="center" wrapText="1"/>
    </xf>
    <xf numFmtId="0" fontId="36" fillId="2" borderId="7" xfId="0" applyFont="1" applyFill="1" applyBorder="1" applyAlignment="1">
      <alignment horizontal="left" vertical="center"/>
    </xf>
    <xf numFmtId="0" fontId="36" fillId="3" borderId="10" xfId="0" applyFont="1" applyFill="1" applyBorder="1" applyAlignment="1">
      <alignment horizontal="left" vertical="center" wrapText="1"/>
    </xf>
    <xf numFmtId="0" fontId="36" fillId="3" borderId="7" xfId="0" applyFont="1" applyFill="1" applyBorder="1" applyAlignment="1">
      <alignment horizontal="left" vertical="center" wrapText="1"/>
    </xf>
    <xf numFmtId="0" fontId="55" fillId="0" borderId="7" xfId="0" applyFont="1" applyBorder="1" applyAlignment="1">
      <alignment horizontal="left" vertical="center" wrapText="1"/>
    </xf>
    <xf numFmtId="0" fontId="36" fillId="2" borderId="7" xfId="0" applyFont="1" applyFill="1" applyBorder="1" applyAlignment="1">
      <alignment horizontal="left" vertical="center" wrapText="1"/>
    </xf>
    <xf numFmtId="0" fontId="36" fillId="3" borderId="6" xfId="0" applyFont="1" applyFill="1" applyBorder="1" applyAlignment="1">
      <alignment horizontal="left" vertical="center"/>
    </xf>
    <xf numFmtId="0" fontId="36" fillId="3" borderId="7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 wrapText="1"/>
    </xf>
    <xf numFmtId="49" fontId="36" fillId="0" borderId="6" xfId="0" applyNumberFormat="1" applyFont="1" applyBorder="1" applyAlignment="1">
      <alignment horizontal="left" vertical="center" wrapText="1"/>
    </xf>
    <xf numFmtId="2" fontId="36" fillId="2" borderId="6" xfId="0" applyNumberFormat="1" applyFont="1" applyFill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9" fontId="36" fillId="3" borderId="10" xfId="0" applyNumberFormat="1" applyFont="1" applyFill="1" applyBorder="1" applyAlignment="1">
      <alignment horizontal="left" vertical="center" wrapText="1"/>
    </xf>
    <xf numFmtId="0" fontId="55" fillId="3" borderId="7" xfId="0" applyFont="1" applyFill="1" applyBorder="1" applyAlignment="1">
      <alignment horizontal="left" vertical="center" wrapText="1"/>
    </xf>
    <xf numFmtId="0" fontId="54" fillId="0" borderId="6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 shrinkToFit="1"/>
    </xf>
    <xf numFmtId="0" fontId="36" fillId="0" borderId="7" xfId="0" applyFont="1" applyBorder="1" applyAlignment="1">
      <alignment horizontal="left" vertical="center" wrapText="1" shrinkToFit="1"/>
    </xf>
    <xf numFmtId="0" fontId="36" fillId="0" borderId="6" xfId="0" applyFont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/>
    </xf>
    <xf numFmtId="0" fontId="9" fillId="7" borderId="6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37" fillId="3" borderId="7" xfId="0" applyFont="1" applyFill="1" applyBorder="1" applyAlignment="1">
      <alignment horizontal="center"/>
    </xf>
    <xf numFmtId="49" fontId="37" fillId="7" borderId="10" xfId="2" applyNumberFormat="1" applyFont="1" applyFill="1" applyBorder="1" applyAlignment="1">
      <alignment horizontal="center" vertical="top"/>
    </xf>
    <xf numFmtId="0" fontId="9" fillId="7" borderId="10" xfId="2" applyFont="1" applyFill="1" applyBorder="1" applyAlignment="1">
      <alignment horizontal="center" vertical="top" wrapText="1"/>
    </xf>
    <xf numFmtId="0" fontId="36" fillId="0" borderId="6" xfId="2" applyFont="1" applyBorder="1" applyAlignment="1">
      <alignment horizontal="left" vertical="center" wrapText="1"/>
    </xf>
    <xf numFmtId="0" fontId="36" fillId="7" borderId="7" xfId="2" applyFont="1" applyFill="1" applyBorder="1" applyAlignment="1">
      <alignment horizontal="left" vertical="center" wrapText="1"/>
    </xf>
    <xf numFmtId="0" fontId="36" fillId="3" borderId="6" xfId="2" applyFont="1" applyFill="1" applyBorder="1" applyAlignment="1">
      <alignment horizontal="left" vertical="center"/>
    </xf>
    <xf numFmtId="0" fontId="36" fillId="0" borderId="7" xfId="2" applyFont="1" applyBorder="1" applyAlignment="1">
      <alignment horizontal="left" vertical="center"/>
    </xf>
    <xf numFmtId="0" fontId="36" fillId="2" borderId="6" xfId="2" applyFont="1" applyFill="1" applyBorder="1" applyAlignment="1">
      <alignment horizontal="left" vertical="center" wrapText="1"/>
    </xf>
    <xf numFmtId="0" fontId="36" fillId="2" borderId="6" xfId="2" applyFont="1" applyFill="1" applyBorder="1" applyAlignment="1">
      <alignment horizontal="left" vertical="center"/>
    </xf>
    <xf numFmtId="0" fontId="36" fillId="3" borderId="6" xfId="2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 shrinkToFit="1"/>
    </xf>
    <xf numFmtId="49" fontId="37" fillId="3" borderId="10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49" fontId="37" fillId="3" borderId="7" xfId="0" applyNumberFormat="1" applyFont="1" applyFill="1" applyBorder="1" applyAlignment="1">
      <alignment horizontal="center"/>
    </xf>
    <xf numFmtId="0" fontId="36" fillId="0" borderId="6" xfId="0" applyFont="1" applyBorder="1" applyAlignment="1">
      <alignment wrapText="1"/>
    </xf>
    <xf numFmtId="0" fontId="55" fillId="0" borderId="7" xfId="0" applyFont="1" applyBorder="1" applyAlignment="1">
      <alignment wrapText="1"/>
    </xf>
    <xf numFmtId="49" fontId="6" fillId="5" borderId="10" xfId="0" applyNumberFormat="1" applyFont="1" applyFill="1" applyBorder="1" applyAlignment="1">
      <alignment horizontal="center" wrapText="1"/>
    </xf>
    <xf numFmtId="0" fontId="36" fillId="3" borderId="6" xfId="0" applyFont="1" applyFill="1" applyBorder="1" applyAlignment="1">
      <alignment horizontal="left" vertical="center" wrapText="1" shrinkToFit="1"/>
    </xf>
    <xf numFmtId="0" fontId="36" fillId="3" borderId="7" xfId="0" applyFont="1" applyFill="1" applyBorder="1" applyAlignment="1">
      <alignment horizontal="left" vertical="center" wrapText="1" shrinkToFi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2415"/>
  <sheetViews>
    <sheetView topLeftCell="A1490" zoomScaleSheetLayoutView="100" zoomScalePageLayoutView="90" workbookViewId="0">
      <pane xSplit="18495" topLeftCell="R1"/>
      <selection activeCell="M1509" sqref="M1509:M1516"/>
      <selection pane="topRight" activeCell="R1948" sqref="R1948"/>
    </sheetView>
  </sheetViews>
  <sheetFormatPr defaultRowHeight="12.75"/>
  <cols>
    <col min="1" max="1" width="8.85546875" style="265" customWidth="1"/>
    <col min="2" max="2" width="22.85546875" style="271" customWidth="1"/>
    <col min="3" max="3" width="24.7109375" style="3" customWidth="1"/>
    <col min="4" max="4" width="6.7109375" style="284" bestFit="1" customWidth="1"/>
    <col min="5" max="5" width="9.42578125" style="292" customWidth="1"/>
    <col min="6" max="6" width="11.140625" style="292" customWidth="1"/>
    <col min="7" max="7" width="10.140625" style="292" customWidth="1"/>
    <col min="8" max="8" width="19.5703125" style="293" customWidth="1"/>
    <col min="9" max="9" width="11.42578125" style="293" customWidth="1"/>
    <col min="10" max="10" width="8.7109375" style="293" customWidth="1"/>
    <col min="11" max="11" width="16.28515625" style="293" customWidth="1"/>
    <col min="12" max="12" width="13.85546875" style="293" customWidth="1"/>
    <col min="13" max="13" width="10.140625" style="293" customWidth="1"/>
  </cols>
  <sheetData>
    <row r="1" spans="1:13" ht="18.75">
      <c r="A1" s="611" t="s">
        <v>306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</row>
    <row r="2" spans="1:13" ht="18.75">
      <c r="A2" s="611" t="s">
        <v>168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</row>
    <row r="4" spans="1:13" ht="15.75" customHeight="1">
      <c r="A4" s="630" t="s">
        <v>160</v>
      </c>
      <c r="B4" s="627" t="s">
        <v>142</v>
      </c>
      <c r="C4" s="627"/>
      <c r="D4" s="627"/>
      <c r="E4" s="627"/>
      <c r="F4" s="627"/>
      <c r="G4" s="627"/>
      <c r="H4" s="628" t="s">
        <v>67</v>
      </c>
      <c r="I4" s="628"/>
      <c r="J4" s="628"/>
      <c r="K4" s="628"/>
      <c r="L4" s="628"/>
      <c r="M4" s="629" t="s">
        <v>74</v>
      </c>
    </row>
    <row r="5" spans="1:13" ht="38.25">
      <c r="A5" s="630"/>
      <c r="B5" s="270" t="s">
        <v>105</v>
      </c>
      <c r="C5" s="4" t="s">
        <v>106</v>
      </c>
      <c r="D5" s="4" t="s">
        <v>38</v>
      </c>
      <c r="E5" s="69" t="s">
        <v>19</v>
      </c>
      <c r="F5" s="69" t="s">
        <v>66</v>
      </c>
      <c r="G5" s="69" t="s">
        <v>65</v>
      </c>
      <c r="H5" s="68" t="s">
        <v>61</v>
      </c>
      <c r="I5" s="69" t="s">
        <v>60</v>
      </c>
      <c r="J5" s="69" t="s">
        <v>62</v>
      </c>
      <c r="K5" s="69" t="s">
        <v>86</v>
      </c>
      <c r="L5" s="69" t="s">
        <v>63</v>
      </c>
      <c r="M5" s="629"/>
    </row>
    <row r="6" spans="1:13" ht="16.5" customHeight="1">
      <c r="A6" s="262">
        <v>1</v>
      </c>
      <c r="B6" s="270">
        <v>2</v>
      </c>
      <c r="C6" s="4">
        <v>3</v>
      </c>
      <c r="D6" s="4">
        <v>4</v>
      </c>
      <c r="E6" s="69">
        <v>5</v>
      </c>
      <c r="F6" s="69">
        <v>6</v>
      </c>
      <c r="G6" s="69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</row>
    <row r="7" spans="1:13" ht="15.75">
      <c r="A7" s="623" t="s">
        <v>742</v>
      </c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</row>
    <row r="8" spans="1:13">
      <c r="A8" s="600" t="s">
        <v>169</v>
      </c>
      <c r="B8" s="549" t="s">
        <v>910</v>
      </c>
      <c r="C8" s="178" t="s">
        <v>144</v>
      </c>
      <c r="D8" s="172" t="s">
        <v>143</v>
      </c>
      <c r="E8" s="168">
        <v>1E-3</v>
      </c>
      <c r="F8" s="23">
        <v>190</v>
      </c>
      <c r="G8" s="23">
        <f t="shared" ref="G8:G13" si="0">E8*F8</f>
        <v>0.19</v>
      </c>
      <c r="H8" s="514" t="s">
        <v>393</v>
      </c>
      <c r="I8" s="514">
        <v>32100</v>
      </c>
      <c r="J8" s="590">
        <v>1</v>
      </c>
      <c r="K8" s="514">
        <v>22622</v>
      </c>
      <c r="L8" s="612">
        <f>I8*J8/K8</f>
        <v>1.4189726814605252</v>
      </c>
      <c r="M8" s="511"/>
    </row>
    <row r="9" spans="1:13">
      <c r="A9" s="600"/>
      <c r="B9" s="549"/>
      <c r="C9" s="178" t="s">
        <v>79</v>
      </c>
      <c r="D9" s="172" t="s">
        <v>143</v>
      </c>
      <c r="E9" s="168">
        <v>2E-3</v>
      </c>
      <c r="F9" s="23">
        <v>198.36</v>
      </c>
      <c r="G9" s="23">
        <f t="shared" si="0"/>
        <v>0.39672000000000002</v>
      </c>
      <c r="H9" s="514"/>
      <c r="I9" s="514"/>
      <c r="J9" s="514"/>
      <c r="K9" s="514"/>
      <c r="L9" s="612"/>
      <c r="M9" s="511"/>
    </row>
    <row r="10" spans="1:13">
      <c r="A10" s="600"/>
      <c r="B10" s="549"/>
      <c r="C10" s="178" t="s">
        <v>104</v>
      </c>
      <c r="D10" s="172" t="s">
        <v>22</v>
      </c>
      <c r="E10" s="168">
        <v>0.5</v>
      </c>
      <c r="F10" s="23">
        <v>18.16</v>
      </c>
      <c r="G10" s="23">
        <f t="shared" si="0"/>
        <v>9.08</v>
      </c>
      <c r="H10" s="514"/>
      <c r="I10" s="514"/>
      <c r="J10" s="514"/>
      <c r="K10" s="514"/>
      <c r="L10" s="612"/>
      <c r="M10" s="511"/>
    </row>
    <row r="11" spans="1:13">
      <c r="A11" s="600"/>
      <c r="B11" s="549"/>
      <c r="C11" s="178" t="s">
        <v>148</v>
      </c>
      <c r="D11" s="172" t="s">
        <v>147</v>
      </c>
      <c r="E11" s="168">
        <v>1</v>
      </c>
      <c r="F11" s="23">
        <v>0.52</v>
      </c>
      <c r="G11" s="23">
        <f t="shared" si="0"/>
        <v>0.52</v>
      </c>
      <c r="H11" s="514"/>
      <c r="I11" s="514"/>
      <c r="J11" s="514"/>
      <c r="K11" s="514"/>
      <c r="L11" s="612"/>
      <c r="M11" s="511"/>
    </row>
    <row r="12" spans="1:13">
      <c r="A12" s="600"/>
      <c r="B12" s="549"/>
      <c r="C12" s="178" t="s">
        <v>175</v>
      </c>
      <c r="D12" s="172" t="s">
        <v>146</v>
      </c>
      <c r="E12" s="168">
        <v>1</v>
      </c>
      <c r="F12" s="23">
        <v>23.5</v>
      </c>
      <c r="G12" s="23">
        <f t="shared" si="0"/>
        <v>23.5</v>
      </c>
      <c r="H12" s="514"/>
      <c r="I12" s="514"/>
      <c r="J12" s="514"/>
      <c r="K12" s="514"/>
      <c r="L12" s="612"/>
      <c r="M12" s="511"/>
    </row>
    <row r="13" spans="1:13">
      <c r="A13" s="600"/>
      <c r="B13" s="549"/>
      <c r="C13" s="178" t="s">
        <v>383</v>
      </c>
      <c r="D13" s="172" t="s">
        <v>27</v>
      </c>
      <c r="E13" s="168">
        <v>2E-3</v>
      </c>
      <c r="F13" s="23">
        <v>1560</v>
      </c>
      <c r="G13" s="23">
        <f t="shared" si="0"/>
        <v>3.12</v>
      </c>
      <c r="H13" s="514"/>
      <c r="I13" s="514"/>
      <c r="J13" s="514"/>
      <c r="K13" s="514"/>
      <c r="L13" s="612"/>
      <c r="M13" s="511"/>
    </row>
    <row r="14" spans="1:13" ht="16.5" customHeight="1">
      <c r="A14" s="519" t="s">
        <v>127</v>
      </c>
      <c r="B14" s="519"/>
      <c r="C14" s="519"/>
      <c r="D14" s="519"/>
      <c r="E14" s="519"/>
      <c r="F14" s="519"/>
      <c r="G14" s="14">
        <f>SUM(G8:G13)</f>
        <v>36.806719999999999</v>
      </c>
      <c r="H14" s="168"/>
      <c r="I14" s="168"/>
      <c r="J14" s="168"/>
      <c r="K14" s="168"/>
      <c r="L14" s="168"/>
      <c r="M14" s="14">
        <f>G14+L8</f>
        <v>38.225692681460522</v>
      </c>
    </row>
    <row r="15" spans="1:13">
      <c r="A15" s="600" t="s">
        <v>577</v>
      </c>
      <c r="B15" s="549" t="s">
        <v>911</v>
      </c>
      <c r="C15" s="178" t="s">
        <v>144</v>
      </c>
      <c r="D15" s="172" t="s">
        <v>143</v>
      </c>
      <c r="E15" s="168">
        <v>1E-3</v>
      </c>
      <c r="F15" s="168">
        <v>190</v>
      </c>
      <c r="G15" s="23">
        <f>E15*F15</f>
        <v>0.19</v>
      </c>
      <c r="H15" s="514" t="s">
        <v>394</v>
      </c>
      <c r="I15" s="514">
        <v>60000</v>
      </c>
      <c r="J15" s="590">
        <v>1</v>
      </c>
      <c r="K15" s="514">
        <v>562</v>
      </c>
      <c r="L15" s="612">
        <f>I15*J15/K15</f>
        <v>106.76156583629893</v>
      </c>
      <c r="M15" s="511"/>
    </row>
    <row r="16" spans="1:13">
      <c r="A16" s="600"/>
      <c r="B16" s="549"/>
      <c r="C16" s="197" t="s">
        <v>79</v>
      </c>
      <c r="D16" s="172" t="s">
        <v>143</v>
      </c>
      <c r="E16" s="168">
        <v>2E-3</v>
      </c>
      <c r="F16" s="168">
        <v>198.36</v>
      </c>
      <c r="G16" s="23">
        <f t="shared" ref="G16:G21" si="1">E16*F16</f>
        <v>0.39672000000000002</v>
      </c>
      <c r="H16" s="514"/>
      <c r="I16" s="514"/>
      <c r="J16" s="514"/>
      <c r="K16" s="514"/>
      <c r="L16" s="612"/>
      <c r="M16" s="511"/>
    </row>
    <row r="17" spans="1:13">
      <c r="A17" s="600"/>
      <c r="B17" s="549"/>
      <c r="C17" s="159" t="s">
        <v>23</v>
      </c>
      <c r="D17" s="172" t="s">
        <v>147</v>
      </c>
      <c r="E17" s="168">
        <v>1</v>
      </c>
      <c r="F17" s="168">
        <v>7.2</v>
      </c>
      <c r="G17" s="23">
        <f t="shared" si="1"/>
        <v>7.2</v>
      </c>
      <c r="H17" s="514"/>
      <c r="I17" s="514"/>
      <c r="J17" s="514"/>
      <c r="K17" s="514"/>
      <c r="L17" s="612"/>
      <c r="M17" s="511"/>
    </row>
    <row r="18" spans="1:13">
      <c r="A18" s="600"/>
      <c r="B18" s="549"/>
      <c r="C18" s="197" t="s">
        <v>173</v>
      </c>
      <c r="D18" s="172" t="s">
        <v>143</v>
      </c>
      <c r="E18" s="168">
        <v>0.01</v>
      </c>
      <c r="F18" s="168">
        <v>195</v>
      </c>
      <c r="G18" s="23">
        <f t="shared" si="1"/>
        <v>1.95</v>
      </c>
      <c r="H18" s="514"/>
      <c r="I18" s="514"/>
      <c r="J18" s="514"/>
      <c r="K18" s="514"/>
      <c r="L18" s="612"/>
      <c r="M18" s="511"/>
    </row>
    <row r="19" spans="1:13">
      <c r="A19" s="600"/>
      <c r="B19" s="549"/>
      <c r="C19" s="197" t="s">
        <v>134</v>
      </c>
      <c r="D19" s="172" t="s">
        <v>50</v>
      </c>
      <c r="E19" s="168">
        <v>5.0000000000000001E-3</v>
      </c>
      <c r="F19" s="168">
        <v>3960</v>
      </c>
      <c r="G19" s="23">
        <f t="shared" si="1"/>
        <v>19.8</v>
      </c>
      <c r="H19" s="514"/>
      <c r="I19" s="514"/>
      <c r="J19" s="514"/>
      <c r="K19" s="514"/>
      <c r="L19" s="612"/>
      <c r="M19" s="511"/>
    </row>
    <row r="20" spans="1:13">
      <c r="A20" s="600"/>
      <c r="B20" s="549"/>
      <c r="C20" s="178" t="s">
        <v>148</v>
      </c>
      <c r="D20" s="172" t="s">
        <v>147</v>
      </c>
      <c r="E20" s="168">
        <v>1</v>
      </c>
      <c r="F20" s="23">
        <v>0.52</v>
      </c>
      <c r="G20" s="23">
        <f t="shared" si="1"/>
        <v>0.52</v>
      </c>
      <c r="H20" s="514"/>
      <c r="I20" s="514"/>
      <c r="J20" s="514"/>
      <c r="K20" s="514"/>
      <c r="L20" s="612"/>
      <c r="M20" s="511"/>
    </row>
    <row r="21" spans="1:13">
      <c r="A21" s="600"/>
      <c r="B21" s="549"/>
      <c r="C21" s="178" t="s">
        <v>325</v>
      </c>
      <c r="D21" s="172" t="s">
        <v>146</v>
      </c>
      <c r="E21" s="168">
        <v>1</v>
      </c>
      <c r="F21" s="168">
        <v>23.5</v>
      </c>
      <c r="G21" s="23">
        <f t="shared" si="1"/>
        <v>23.5</v>
      </c>
      <c r="H21" s="514"/>
      <c r="I21" s="514"/>
      <c r="J21" s="514"/>
      <c r="K21" s="514"/>
      <c r="L21" s="612"/>
      <c r="M21" s="511"/>
    </row>
    <row r="22" spans="1:13" ht="19.5" customHeight="1">
      <c r="A22" s="519" t="s">
        <v>127</v>
      </c>
      <c r="B22" s="519"/>
      <c r="C22" s="519"/>
      <c r="D22" s="519"/>
      <c r="E22" s="519"/>
      <c r="F22" s="519"/>
      <c r="G22" s="14">
        <f>SUM(G15:G21)</f>
        <v>53.556719999999999</v>
      </c>
      <c r="H22" s="168"/>
      <c r="I22" s="168"/>
      <c r="J22" s="168"/>
      <c r="K22" s="168"/>
      <c r="L22" s="168"/>
      <c r="M22" s="14">
        <f>G22+L15</f>
        <v>160.31828583629891</v>
      </c>
    </row>
    <row r="23" spans="1:13">
      <c r="A23" s="533" t="s">
        <v>170</v>
      </c>
      <c r="B23" s="549" t="s">
        <v>912</v>
      </c>
      <c r="C23" s="178" t="s">
        <v>144</v>
      </c>
      <c r="D23" s="172" t="s">
        <v>143</v>
      </c>
      <c r="E23" s="168">
        <v>1E-3</v>
      </c>
      <c r="F23" s="168">
        <v>190</v>
      </c>
      <c r="G23" s="23">
        <f>E23*F23</f>
        <v>0.19</v>
      </c>
      <c r="H23" s="511" t="s">
        <v>300</v>
      </c>
      <c r="I23" s="603" t="s">
        <v>395</v>
      </c>
      <c r="J23" s="515"/>
      <c r="K23" s="582" t="s">
        <v>396</v>
      </c>
      <c r="L23" s="512"/>
      <c r="M23" s="511"/>
    </row>
    <row r="24" spans="1:13">
      <c r="A24" s="533"/>
      <c r="B24" s="549"/>
      <c r="C24" s="197" t="s">
        <v>79</v>
      </c>
      <c r="D24" s="172" t="s">
        <v>143</v>
      </c>
      <c r="E24" s="168">
        <v>2E-3</v>
      </c>
      <c r="F24" s="168">
        <v>198.36</v>
      </c>
      <c r="G24" s="23">
        <f>E24*F24</f>
        <v>0.39672000000000002</v>
      </c>
      <c r="H24" s="511"/>
      <c r="I24" s="604"/>
      <c r="J24" s="511"/>
      <c r="K24" s="583"/>
      <c r="L24" s="512"/>
      <c r="M24" s="511"/>
    </row>
    <row r="25" spans="1:13">
      <c r="A25" s="533"/>
      <c r="B25" s="549"/>
      <c r="C25" s="178" t="s">
        <v>148</v>
      </c>
      <c r="D25" s="172" t="s">
        <v>147</v>
      </c>
      <c r="E25" s="168">
        <v>1</v>
      </c>
      <c r="F25" s="23">
        <v>0.52</v>
      </c>
      <c r="G25" s="23">
        <f>E25*F25</f>
        <v>0.52</v>
      </c>
      <c r="H25" s="511"/>
      <c r="I25" s="604"/>
      <c r="J25" s="511"/>
      <c r="K25" s="583"/>
      <c r="L25" s="512"/>
      <c r="M25" s="511"/>
    </row>
    <row r="26" spans="1:13">
      <c r="A26" s="533"/>
      <c r="B26" s="549"/>
      <c r="C26" s="178" t="s">
        <v>383</v>
      </c>
      <c r="D26" s="172" t="s">
        <v>27</v>
      </c>
      <c r="E26" s="168">
        <v>2E-3</v>
      </c>
      <c r="F26" s="23">
        <v>1560</v>
      </c>
      <c r="G26" s="23">
        <f>E26*F26</f>
        <v>3.12</v>
      </c>
      <c r="H26" s="511"/>
      <c r="I26" s="610"/>
      <c r="J26" s="511"/>
      <c r="K26" s="609"/>
      <c r="L26" s="512"/>
      <c r="M26" s="511"/>
    </row>
    <row r="27" spans="1:13" ht="18" customHeight="1">
      <c r="A27" s="519" t="s">
        <v>127</v>
      </c>
      <c r="B27" s="519"/>
      <c r="C27" s="519"/>
      <c r="D27" s="519"/>
      <c r="E27" s="519"/>
      <c r="F27" s="519"/>
      <c r="G27" s="14">
        <f>SUM(G23:G26)</f>
        <v>4.2267200000000003</v>
      </c>
      <c r="H27" s="168"/>
      <c r="I27" s="168"/>
      <c r="J27" s="168"/>
      <c r="K27" s="168"/>
      <c r="L27" s="168"/>
      <c r="M27" s="14">
        <f>G27+L23</f>
        <v>4.2267200000000003</v>
      </c>
    </row>
    <row r="28" spans="1:13" s="12" customFormat="1" ht="24">
      <c r="A28" s="533" t="s">
        <v>215</v>
      </c>
      <c r="B28" s="549" t="s">
        <v>914</v>
      </c>
      <c r="C28" s="195" t="s">
        <v>403</v>
      </c>
      <c r="D28" s="172" t="s">
        <v>50</v>
      </c>
      <c r="E28" s="168">
        <v>2E-3</v>
      </c>
      <c r="F28" s="169">
        <v>23076.92</v>
      </c>
      <c r="G28" s="169">
        <f t="shared" ref="G28:G33" si="2">E28*F28</f>
        <v>46.153839999999995</v>
      </c>
      <c r="H28" s="511"/>
      <c r="I28" s="511"/>
      <c r="J28" s="511"/>
      <c r="K28" s="511"/>
      <c r="L28" s="511"/>
      <c r="M28" s="511"/>
    </row>
    <row r="29" spans="1:13" s="12" customFormat="1">
      <c r="A29" s="533"/>
      <c r="B29" s="549"/>
      <c r="C29" s="178" t="s">
        <v>301</v>
      </c>
      <c r="D29" s="172" t="s">
        <v>32</v>
      </c>
      <c r="E29" s="168">
        <v>1</v>
      </c>
      <c r="F29" s="169">
        <v>4</v>
      </c>
      <c r="G29" s="169">
        <f t="shared" si="2"/>
        <v>4</v>
      </c>
      <c r="H29" s="511"/>
      <c r="I29" s="511"/>
      <c r="J29" s="511"/>
      <c r="K29" s="511"/>
      <c r="L29" s="511"/>
      <c r="M29" s="511"/>
    </row>
    <row r="30" spans="1:13" s="12" customFormat="1">
      <c r="A30" s="533"/>
      <c r="B30" s="549"/>
      <c r="C30" s="178" t="s">
        <v>302</v>
      </c>
      <c r="D30" s="172" t="s">
        <v>82</v>
      </c>
      <c r="E30" s="168">
        <v>1</v>
      </c>
      <c r="F30" s="169">
        <v>4.21</v>
      </c>
      <c r="G30" s="169">
        <f t="shared" si="2"/>
        <v>4.21</v>
      </c>
      <c r="H30" s="511"/>
      <c r="I30" s="511"/>
      <c r="J30" s="511"/>
      <c r="K30" s="511"/>
      <c r="L30" s="511"/>
      <c r="M30" s="511"/>
    </row>
    <row r="31" spans="1:13" s="12" customFormat="1">
      <c r="A31" s="533"/>
      <c r="B31" s="549"/>
      <c r="C31" s="178" t="s">
        <v>173</v>
      </c>
      <c r="D31" s="172" t="s">
        <v>143</v>
      </c>
      <c r="E31" s="168">
        <v>1E-3</v>
      </c>
      <c r="F31" s="169">
        <v>195</v>
      </c>
      <c r="G31" s="169">
        <f t="shared" si="2"/>
        <v>0.19500000000000001</v>
      </c>
      <c r="H31" s="511"/>
      <c r="I31" s="511"/>
      <c r="J31" s="511"/>
      <c r="K31" s="511"/>
      <c r="L31" s="511"/>
      <c r="M31" s="511"/>
    </row>
    <row r="32" spans="1:13" s="12" customFormat="1">
      <c r="A32" s="533"/>
      <c r="B32" s="549"/>
      <c r="C32" s="178" t="s">
        <v>79</v>
      </c>
      <c r="D32" s="172" t="s">
        <v>143</v>
      </c>
      <c r="E32" s="168">
        <v>6.0000000000000001E-3</v>
      </c>
      <c r="F32" s="169">
        <v>198.36</v>
      </c>
      <c r="G32" s="169">
        <f t="shared" si="2"/>
        <v>1.1901600000000001</v>
      </c>
      <c r="H32" s="511"/>
      <c r="I32" s="511"/>
      <c r="J32" s="511"/>
      <c r="K32" s="511"/>
      <c r="L32" s="511"/>
      <c r="M32" s="511"/>
    </row>
    <row r="33" spans="1:13" s="12" customFormat="1">
      <c r="A33" s="533"/>
      <c r="B33" s="549"/>
      <c r="C33" s="178" t="s">
        <v>383</v>
      </c>
      <c r="D33" s="172" t="s">
        <v>27</v>
      </c>
      <c r="E33" s="168">
        <v>2E-3</v>
      </c>
      <c r="F33" s="23">
        <v>1560</v>
      </c>
      <c r="G33" s="23">
        <f t="shared" si="2"/>
        <v>3.12</v>
      </c>
      <c r="H33" s="511"/>
      <c r="I33" s="511"/>
      <c r="J33" s="511"/>
      <c r="K33" s="511"/>
      <c r="L33" s="511"/>
      <c r="M33" s="511"/>
    </row>
    <row r="34" spans="1:13" ht="18.75" customHeight="1">
      <c r="A34" s="519" t="s">
        <v>127</v>
      </c>
      <c r="B34" s="519"/>
      <c r="C34" s="519"/>
      <c r="D34" s="519"/>
      <c r="E34" s="519"/>
      <c r="F34" s="519"/>
      <c r="G34" s="181">
        <f>SUM(G28:G33)</f>
        <v>58.868999999999993</v>
      </c>
      <c r="H34" s="168"/>
      <c r="I34" s="168"/>
      <c r="J34" s="168"/>
      <c r="K34" s="168"/>
      <c r="L34" s="168"/>
      <c r="M34" s="181">
        <f>G34</f>
        <v>58.868999999999993</v>
      </c>
    </row>
    <row r="35" spans="1:13">
      <c r="A35" s="533" t="s">
        <v>216</v>
      </c>
      <c r="B35" s="549" t="s">
        <v>217</v>
      </c>
      <c r="C35" s="178" t="s">
        <v>144</v>
      </c>
      <c r="D35" s="172" t="s">
        <v>143</v>
      </c>
      <c r="E35" s="168">
        <v>1E-3</v>
      </c>
      <c r="F35" s="168">
        <v>190</v>
      </c>
      <c r="G35" s="23">
        <f>E35*F35</f>
        <v>0.19</v>
      </c>
      <c r="H35" s="511"/>
      <c r="I35" s="511"/>
      <c r="J35" s="511"/>
      <c r="K35" s="511"/>
      <c r="L35" s="511"/>
      <c r="M35" s="511"/>
    </row>
    <row r="36" spans="1:13">
      <c r="A36" s="533"/>
      <c r="B36" s="549"/>
      <c r="C36" s="197" t="s">
        <v>79</v>
      </c>
      <c r="D36" s="172" t="s">
        <v>143</v>
      </c>
      <c r="E36" s="168">
        <v>2E-3</v>
      </c>
      <c r="F36" s="168">
        <v>198.36</v>
      </c>
      <c r="G36" s="23">
        <f>E36*F36</f>
        <v>0.39672000000000002</v>
      </c>
      <c r="H36" s="511"/>
      <c r="I36" s="511"/>
      <c r="J36" s="511"/>
      <c r="K36" s="511"/>
      <c r="L36" s="511"/>
      <c r="M36" s="511"/>
    </row>
    <row r="37" spans="1:13">
      <c r="A37" s="533"/>
      <c r="B37" s="549"/>
      <c r="C37" s="178" t="s">
        <v>148</v>
      </c>
      <c r="D37" s="172" t="s">
        <v>147</v>
      </c>
      <c r="E37" s="168">
        <v>1</v>
      </c>
      <c r="F37" s="23">
        <v>0.52</v>
      </c>
      <c r="G37" s="23">
        <f>E37*F37</f>
        <v>0.52</v>
      </c>
      <c r="H37" s="511"/>
      <c r="I37" s="511"/>
      <c r="J37" s="511"/>
      <c r="K37" s="511"/>
      <c r="L37" s="511"/>
      <c r="M37" s="511"/>
    </row>
    <row r="38" spans="1:13">
      <c r="A38" s="533"/>
      <c r="B38" s="549"/>
      <c r="C38" s="178" t="s">
        <v>383</v>
      </c>
      <c r="D38" s="172" t="s">
        <v>27</v>
      </c>
      <c r="E38" s="168">
        <v>2E-3</v>
      </c>
      <c r="F38" s="23">
        <v>1560</v>
      </c>
      <c r="G38" s="23">
        <f>E38*F38</f>
        <v>3.12</v>
      </c>
      <c r="H38" s="511"/>
      <c r="I38" s="511"/>
      <c r="J38" s="511"/>
      <c r="K38" s="511"/>
      <c r="L38" s="511"/>
      <c r="M38" s="511"/>
    </row>
    <row r="39" spans="1:13">
      <c r="A39" s="533"/>
      <c r="B39" s="549"/>
      <c r="C39" s="178" t="s">
        <v>299</v>
      </c>
      <c r="D39" s="172" t="s">
        <v>147</v>
      </c>
      <c r="E39" s="168">
        <v>1</v>
      </c>
      <c r="F39" s="169">
        <v>25</v>
      </c>
      <c r="G39" s="169">
        <f>E39*F39/1000</f>
        <v>2.5000000000000001E-2</v>
      </c>
      <c r="H39" s="511"/>
      <c r="I39" s="511"/>
      <c r="J39" s="511"/>
      <c r="K39" s="511"/>
      <c r="L39" s="511"/>
      <c r="M39" s="511"/>
    </row>
    <row r="40" spans="1:13" ht="18" customHeight="1">
      <c r="A40" s="519" t="s">
        <v>127</v>
      </c>
      <c r="B40" s="519"/>
      <c r="C40" s="519"/>
      <c r="D40" s="519"/>
      <c r="E40" s="519"/>
      <c r="F40" s="519"/>
      <c r="G40" s="14">
        <f>SUM(G35:G39)</f>
        <v>4.2517200000000006</v>
      </c>
      <c r="H40" s="168"/>
      <c r="I40" s="168"/>
      <c r="J40" s="168"/>
      <c r="K40" s="168"/>
      <c r="L40" s="168"/>
      <c r="M40" s="14">
        <f>G40</f>
        <v>4.2517200000000006</v>
      </c>
    </row>
    <row r="41" spans="1:13" ht="14.25" customHeight="1">
      <c r="A41" s="546" t="s">
        <v>836</v>
      </c>
      <c r="B41" s="591" t="s">
        <v>837</v>
      </c>
      <c r="C41" s="178" t="s">
        <v>144</v>
      </c>
      <c r="D41" s="172" t="s">
        <v>143</v>
      </c>
      <c r="E41" s="168">
        <v>1.5E-3</v>
      </c>
      <c r="F41" s="27">
        <v>190</v>
      </c>
      <c r="G41" s="169">
        <f t="shared" ref="G41:G50" si="3">E41*F41</f>
        <v>0.28500000000000003</v>
      </c>
      <c r="H41" s="514" t="s">
        <v>415</v>
      </c>
      <c r="I41" s="514">
        <v>8271174</v>
      </c>
      <c r="J41" s="590">
        <v>1</v>
      </c>
      <c r="K41" s="514">
        <v>693</v>
      </c>
      <c r="L41" s="512"/>
      <c r="M41" s="513"/>
    </row>
    <row r="42" spans="1:13" ht="14.25" customHeight="1">
      <c r="A42" s="547"/>
      <c r="B42" s="592"/>
      <c r="C42" s="197" t="s">
        <v>271</v>
      </c>
      <c r="D42" s="172" t="s">
        <v>143</v>
      </c>
      <c r="E42" s="168">
        <v>6.0000000000000001E-3</v>
      </c>
      <c r="F42" s="27">
        <v>198.36</v>
      </c>
      <c r="G42" s="169">
        <f t="shared" si="3"/>
        <v>1.1901600000000001</v>
      </c>
      <c r="H42" s="514"/>
      <c r="I42" s="514"/>
      <c r="J42" s="514"/>
      <c r="K42" s="514"/>
      <c r="L42" s="512"/>
      <c r="M42" s="513"/>
    </row>
    <row r="43" spans="1:13" ht="26.25" customHeight="1">
      <c r="A43" s="547"/>
      <c r="B43" s="592"/>
      <c r="C43" s="195" t="s">
        <v>556</v>
      </c>
      <c r="D43" s="172" t="s">
        <v>50</v>
      </c>
      <c r="E43" s="168">
        <v>0.1</v>
      </c>
      <c r="F43" s="23">
        <v>1026</v>
      </c>
      <c r="G43" s="30">
        <f t="shared" si="3"/>
        <v>102.60000000000001</v>
      </c>
      <c r="H43" s="514"/>
      <c r="I43" s="514"/>
      <c r="J43" s="514"/>
      <c r="K43" s="514"/>
      <c r="L43" s="512"/>
      <c r="M43" s="513"/>
    </row>
    <row r="44" spans="1:13" ht="14.25" customHeight="1">
      <c r="A44" s="547"/>
      <c r="B44" s="592"/>
      <c r="C44" s="159" t="s">
        <v>89</v>
      </c>
      <c r="D44" s="172" t="s">
        <v>22</v>
      </c>
      <c r="E44" s="168">
        <v>0.02</v>
      </c>
      <c r="F44" s="169">
        <v>9.65</v>
      </c>
      <c r="G44" s="169">
        <f t="shared" si="3"/>
        <v>0.193</v>
      </c>
      <c r="H44" s="514"/>
      <c r="I44" s="514"/>
      <c r="J44" s="514"/>
      <c r="K44" s="514"/>
      <c r="L44" s="512"/>
      <c r="M44" s="513"/>
    </row>
    <row r="45" spans="1:13" ht="14.25" customHeight="1">
      <c r="A45" s="547"/>
      <c r="B45" s="592"/>
      <c r="C45" s="197" t="s">
        <v>150</v>
      </c>
      <c r="D45" s="172" t="s">
        <v>146</v>
      </c>
      <c r="E45" s="168">
        <v>1</v>
      </c>
      <c r="F45" s="27">
        <v>23.5</v>
      </c>
      <c r="G45" s="169">
        <f t="shared" si="3"/>
        <v>23.5</v>
      </c>
      <c r="H45" s="514"/>
      <c r="I45" s="514"/>
      <c r="J45" s="514"/>
      <c r="K45" s="514"/>
      <c r="L45" s="512"/>
      <c r="M45" s="513"/>
    </row>
    <row r="46" spans="1:13" ht="14.25" customHeight="1">
      <c r="A46" s="547"/>
      <c r="B46" s="592"/>
      <c r="C46" s="159" t="s">
        <v>90</v>
      </c>
      <c r="D46" s="172" t="s">
        <v>143</v>
      </c>
      <c r="E46" s="168">
        <v>0.05</v>
      </c>
      <c r="F46" s="169">
        <v>108.75</v>
      </c>
      <c r="G46" s="169">
        <f t="shared" si="3"/>
        <v>5.4375</v>
      </c>
      <c r="H46" s="514"/>
      <c r="I46" s="514"/>
      <c r="J46" s="514"/>
      <c r="K46" s="514"/>
      <c r="L46" s="512"/>
      <c r="M46" s="513"/>
    </row>
    <row r="47" spans="1:13" ht="14.25" customHeight="1">
      <c r="A47" s="608"/>
      <c r="B47" s="525"/>
      <c r="C47" s="178" t="s">
        <v>553</v>
      </c>
      <c r="D47" s="172" t="s">
        <v>147</v>
      </c>
      <c r="E47" s="168">
        <v>1</v>
      </c>
      <c r="F47" s="23">
        <v>4</v>
      </c>
      <c r="G47" s="169">
        <f t="shared" si="3"/>
        <v>4</v>
      </c>
      <c r="H47" s="168"/>
      <c r="I47" s="168"/>
      <c r="J47" s="168"/>
      <c r="K47" s="168"/>
      <c r="L47" s="168"/>
      <c r="M47" s="14"/>
    </row>
    <row r="48" spans="1:13" ht="14.25" customHeight="1">
      <c r="A48" s="608"/>
      <c r="B48" s="525"/>
      <c r="C48" s="178" t="s">
        <v>557</v>
      </c>
      <c r="D48" s="172" t="s">
        <v>147</v>
      </c>
      <c r="E48" s="168">
        <v>2</v>
      </c>
      <c r="F48" s="23">
        <v>8.77</v>
      </c>
      <c r="G48" s="169">
        <f t="shared" si="3"/>
        <v>17.54</v>
      </c>
      <c r="H48" s="168"/>
      <c r="I48" s="168"/>
      <c r="J48" s="168"/>
      <c r="K48" s="168"/>
      <c r="L48" s="168"/>
      <c r="M48" s="14"/>
    </row>
    <row r="49" spans="1:13" ht="14.25" customHeight="1">
      <c r="A49" s="608"/>
      <c r="B49" s="525"/>
      <c r="C49" s="178" t="s">
        <v>148</v>
      </c>
      <c r="D49" s="172" t="s">
        <v>147</v>
      </c>
      <c r="E49" s="168">
        <v>2</v>
      </c>
      <c r="F49" s="23">
        <v>0.52</v>
      </c>
      <c r="G49" s="169">
        <f t="shared" si="3"/>
        <v>1.04</v>
      </c>
      <c r="H49" s="168"/>
      <c r="I49" s="168"/>
      <c r="J49" s="168"/>
      <c r="K49" s="168"/>
      <c r="L49" s="168"/>
      <c r="M49" s="14"/>
    </row>
    <row r="50" spans="1:13" ht="14.25" customHeight="1">
      <c r="A50" s="568"/>
      <c r="B50" s="526"/>
      <c r="C50" s="178" t="s">
        <v>600</v>
      </c>
      <c r="D50" s="172" t="s">
        <v>146</v>
      </c>
      <c r="E50" s="168">
        <v>1</v>
      </c>
      <c r="F50" s="23">
        <v>9</v>
      </c>
      <c r="G50" s="169">
        <f t="shared" si="3"/>
        <v>9</v>
      </c>
      <c r="H50" s="168"/>
      <c r="I50" s="168"/>
      <c r="J50" s="168"/>
      <c r="K50" s="168"/>
      <c r="L50" s="168"/>
      <c r="M50" s="14"/>
    </row>
    <row r="51" spans="1:13" ht="14.25" customHeight="1">
      <c r="A51" s="519" t="s">
        <v>127</v>
      </c>
      <c r="B51" s="519"/>
      <c r="C51" s="519"/>
      <c r="D51" s="519"/>
      <c r="E51" s="519"/>
      <c r="F51" s="519"/>
      <c r="G51" s="14">
        <f>SUM(G41:G50)</f>
        <v>164.78566000000001</v>
      </c>
      <c r="H51" s="168"/>
      <c r="I51" s="168"/>
      <c r="J51" s="168"/>
      <c r="K51" s="168"/>
      <c r="L51" s="168"/>
      <c r="M51" s="14">
        <f>G51</f>
        <v>164.78566000000001</v>
      </c>
    </row>
    <row r="52" spans="1:13" s="12" customFormat="1">
      <c r="A52" s="533" t="s">
        <v>913</v>
      </c>
      <c r="B52" s="549" t="s">
        <v>915</v>
      </c>
      <c r="C52" s="178" t="s">
        <v>79</v>
      </c>
      <c r="D52" s="172" t="s">
        <v>143</v>
      </c>
      <c r="E52" s="168">
        <v>6.0000000000000001E-3</v>
      </c>
      <c r="F52" s="169">
        <v>198.36</v>
      </c>
      <c r="G52" s="169">
        <f t="shared" ref="G52:G55" si="4">E52*F52</f>
        <v>1.1901600000000001</v>
      </c>
      <c r="H52" s="511"/>
      <c r="I52" s="511"/>
      <c r="J52" s="511"/>
      <c r="K52" s="511"/>
      <c r="L52" s="511"/>
      <c r="M52" s="511"/>
    </row>
    <row r="53" spans="1:13" s="12" customFormat="1">
      <c r="A53" s="533"/>
      <c r="B53" s="549"/>
      <c r="C53" s="178" t="s">
        <v>383</v>
      </c>
      <c r="D53" s="172" t="s">
        <v>27</v>
      </c>
      <c r="E53" s="168">
        <v>2E-3</v>
      </c>
      <c r="F53" s="23">
        <v>1560</v>
      </c>
      <c r="G53" s="23">
        <f t="shared" si="4"/>
        <v>3.12</v>
      </c>
      <c r="H53" s="511"/>
      <c r="I53" s="511"/>
      <c r="J53" s="511"/>
      <c r="K53" s="511"/>
      <c r="L53" s="511"/>
      <c r="M53" s="511"/>
    </row>
    <row r="54" spans="1:13" s="12" customFormat="1">
      <c r="A54" s="533"/>
      <c r="B54" s="549"/>
      <c r="C54" s="197" t="s">
        <v>150</v>
      </c>
      <c r="D54" s="172" t="s">
        <v>146</v>
      </c>
      <c r="E54" s="168">
        <v>1</v>
      </c>
      <c r="F54" s="27">
        <v>23.5</v>
      </c>
      <c r="G54" s="169">
        <f t="shared" si="4"/>
        <v>23.5</v>
      </c>
      <c r="H54" s="511"/>
      <c r="I54" s="511"/>
      <c r="J54" s="511"/>
      <c r="K54" s="511"/>
      <c r="L54" s="511"/>
      <c r="M54" s="511"/>
    </row>
    <row r="55" spans="1:13" s="12" customFormat="1">
      <c r="A55" s="533"/>
      <c r="B55" s="549"/>
      <c r="C55" s="178" t="s">
        <v>144</v>
      </c>
      <c r="D55" s="172" t="s">
        <v>143</v>
      </c>
      <c r="E55" s="168">
        <v>1.5E-3</v>
      </c>
      <c r="F55" s="27">
        <v>190</v>
      </c>
      <c r="G55" s="169">
        <f t="shared" si="4"/>
        <v>0.28500000000000003</v>
      </c>
      <c r="H55" s="511"/>
      <c r="I55" s="511"/>
      <c r="J55" s="511"/>
      <c r="K55" s="511"/>
      <c r="L55" s="511"/>
      <c r="M55" s="511"/>
    </row>
    <row r="56" spans="1:13" ht="18.75" customHeight="1">
      <c r="A56" s="519" t="s">
        <v>127</v>
      </c>
      <c r="B56" s="519"/>
      <c r="C56" s="519"/>
      <c r="D56" s="519"/>
      <c r="E56" s="519"/>
      <c r="F56" s="519"/>
      <c r="G56" s="181">
        <f>SUM(G52:G55)</f>
        <v>28.09516</v>
      </c>
      <c r="H56" s="168"/>
      <c r="I56" s="168"/>
      <c r="J56" s="168"/>
      <c r="K56" s="168"/>
      <c r="L56" s="168"/>
      <c r="M56" s="181">
        <f>G56</f>
        <v>28.09516</v>
      </c>
    </row>
    <row r="57" spans="1:13" s="12" customFormat="1">
      <c r="A57" s="533" t="s">
        <v>916</v>
      </c>
      <c r="B57" s="549" t="s">
        <v>917</v>
      </c>
      <c r="C57" s="178" t="s">
        <v>79</v>
      </c>
      <c r="D57" s="172" t="s">
        <v>143</v>
      </c>
      <c r="E57" s="168">
        <v>6.0000000000000001E-3</v>
      </c>
      <c r="F57" s="169">
        <v>198.36</v>
      </c>
      <c r="G57" s="169">
        <f t="shared" ref="G57:G60" si="5">E57*F57</f>
        <v>1.1901600000000001</v>
      </c>
      <c r="H57" s="511"/>
      <c r="I57" s="511"/>
      <c r="J57" s="511"/>
      <c r="K57" s="511"/>
      <c r="L57" s="511"/>
      <c r="M57" s="511"/>
    </row>
    <row r="58" spans="1:13" s="12" customFormat="1">
      <c r="A58" s="533"/>
      <c r="B58" s="549"/>
      <c r="C58" s="178" t="s">
        <v>383</v>
      </c>
      <c r="D58" s="172" t="s">
        <v>27</v>
      </c>
      <c r="E58" s="168">
        <v>2E-3</v>
      </c>
      <c r="F58" s="23">
        <v>1560</v>
      </c>
      <c r="G58" s="23">
        <f t="shared" si="5"/>
        <v>3.12</v>
      </c>
      <c r="H58" s="511"/>
      <c r="I58" s="511"/>
      <c r="J58" s="511"/>
      <c r="K58" s="511"/>
      <c r="L58" s="511"/>
      <c r="M58" s="511"/>
    </row>
    <row r="59" spans="1:13" s="12" customFormat="1">
      <c r="A59" s="533"/>
      <c r="B59" s="549"/>
      <c r="C59" s="197" t="s">
        <v>150</v>
      </c>
      <c r="D59" s="172" t="s">
        <v>146</v>
      </c>
      <c r="E59" s="168">
        <v>1</v>
      </c>
      <c r="F59" s="27">
        <v>23.5</v>
      </c>
      <c r="G59" s="169">
        <f t="shared" si="5"/>
        <v>23.5</v>
      </c>
      <c r="H59" s="511"/>
      <c r="I59" s="511"/>
      <c r="J59" s="511"/>
      <c r="K59" s="511"/>
      <c r="L59" s="511"/>
      <c r="M59" s="511"/>
    </row>
    <row r="60" spans="1:13" s="12" customFormat="1">
      <c r="A60" s="533"/>
      <c r="B60" s="549"/>
      <c r="C60" s="178" t="s">
        <v>144</v>
      </c>
      <c r="D60" s="172" t="s">
        <v>143</v>
      </c>
      <c r="E60" s="168">
        <v>1.5E-3</v>
      </c>
      <c r="F60" s="27">
        <v>190</v>
      </c>
      <c r="G60" s="169">
        <f t="shared" si="5"/>
        <v>0.28500000000000003</v>
      </c>
      <c r="H60" s="511"/>
      <c r="I60" s="511"/>
      <c r="J60" s="511"/>
      <c r="K60" s="511"/>
      <c r="L60" s="511"/>
      <c r="M60" s="511"/>
    </row>
    <row r="61" spans="1:13" s="12" customFormat="1">
      <c r="A61" s="533"/>
      <c r="B61" s="549"/>
      <c r="C61" s="178" t="s">
        <v>1184</v>
      </c>
      <c r="D61" s="172" t="s">
        <v>147</v>
      </c>
      <c r="E61" s="168">
        <v>1</v>
      </c>
      <c r="F61" s="169">
        <v>170</v>
      </c>
      <c r="G61" s="169">
        <f t="shared" ref="G61" si="6">E61*F61</f>
        <v>170</v>
      </c>
      <c r="H61" s="511"/>
      <c r="I61" s="511"/>
      <c r="J61" s="511"/>
      <c r="K61" s="511"/>
      <c r="L61" s="511"/>
      <c r="M61" s="511"/>
    </row>
    <row r="62" spans="1:13" ht="18.75" customHeight="1">
      <c r="A62" s="519" t="s">
        <v>127</v>
      </c>
      <c r="B62" s="519"/>
      <c r="C62" s="519"/>
      <c r="D62" s="519"/>
      <c r="E62" s="519"/>
      <c r="F62" s="519"/>
      <c r="G62" s="181">
        <f>SUM(G57:G61)</f>
        <v>198.09515999999999</v>
      </c>
      <c r="H62" s="168"/>
      <c r="I62" s="168"/>
      <c r="J62" s="168"/>
      <c r="K62" s="168"/>
      <c r="L62" s="168"/>
      <c r="M62" s="181">
        <f>G62</f>
        <v>198.09515999999999</v>
      </c>
    </row>
    <row r="63" spans="1:13" s="12" customFormat="1">
      <c r="A63" s="533" t="s">
        <v>918</v>
      </c>
      <c r="B63" s="549" t="s">
        <v>919</v>
      </c>
      <c r="C63" s="178" t="s">
        <v>79</v>
      </c>
      <c r="D63" s="172" t="s">
        <v>143</v>
      </c>
      <c r="E63" s="168">
        <v>6.0000000000000001E-3</v>
      </c>
      <c r="F63" s="169">
        <v>198.36</v>
      </c>
      <c r="G63" s="169">
        <f t="shared" ref="G63:G66" si="7">E63*F63</f>
        <v>1.1901600000000001</v>
      </c>
      <c r="H63" s="511"/>
      <c r="I63" s="511"/>
      <c r="J63" s="511"/>
      <c r="K63" s="511"/>
      <c r="L63" s="511"/>
      <c r="M63" s="511"/>
    </row>
    <row r="64" spans="1:13" s="12" customFormat="1">
      <c r="A64" s="533"/>
      <c r="B64" s="549"/>
      <c r="C64" s="178" t="s">
        <v>383</v>
      </c>
      <c r="D64" s="172" t="s">
        <v>27</v>
      </c>
      <c r="E64" s="168">
        <v>2E-3</v>
      </c>
      <c r="F64" s="23">
        <v>1560</v>
      </c>
      <c r="G64" s="23">
        <f t="shared" si="7"/>
        <v>3.12</v>
      </c>
      <c r="H64" s="511"/>
      <c r="I64" s="511"/>
      <c r="J64" s="511"/>
      <c r="K64" s="511"/>
      <c r="L64" s="511"/>
      <c r="M64" s="511"/>
    </row>
    <row r="65" spans="1:13" s="12" customFormat="1">
      <c r="A65" s="533"/>
      <c r="B65" s="549"/>
      <c r="C65" s="197" t="s">
        <v>150</v>
      </c>
      <c r="D65" s="172" t="s">
        <v>146</v>
      </c>
      <c r="E65" s="168">
        <v>1</v>
      </c>
      <c r="F65" s="27">
        <v>23.5</v>
      </c>
      <c r="G65" s="169">
        <f t="shared" si="7"/>
        <v>23.5</v>
      </c>
      <c r="H65" s="511"/>
      <c r="I65" s="511"/>
      <c r="J65" s="511"/>
      <c r="K65" s="511"/>
      <c r="L65" s="511"/>
      <c r="M65" s="511"/>
    </row>
    <row r="66" spans="1:13" s="12" customFormat="1">
      <c r="A66" s="533"/>
      <c r="B66" s="549"/>
      <c r="C66" s="178" t="s">
        <v>144</v>
      </c>
      <c r="D66" s="172" t="s">
        <v>143</v>
      </c>
      <c r="E66" s="168">
        <v>1.5E-3</v>
      </c>
      <c r="F66" s="27">
        <v>190</v>
      </c>
      <c r="G66" s="169">
        <f t="shared" si="7"/>
        <v>0.28500000000000003</v>
      </c>
      <c r="H66" s="511"/>
      <c r="I66" s="511"/>
      <c r="J66" s="511"/>
      <c r="K66" s="511"/>
      <c r="L66" s="511"/>
      <c r="M66" s="511"/>
    </row>
    <row r="67" spans="1:13" s="12" customFormat="1">
      <c r="A67" s="533"/>
      <c r="B67" s="549"/>
      <c r="C67" s="404" t="s">
        <v>1185</v>
      </c>
      <c r="D67" s="172" t="s">
        <v>147</v>
      </c>
      <c r="E67" s="120">
        <v>1</v>
      </c>
      <c r="F67" s="120">
        <f>500/3</f>
        <v>166.66666666666666</v>
      </c>
      <c r="G67" s="120">
        <f t="shared" ref="G67:G68" si="8">E67*F67</f>
        <v>166.66666666666666</v>
      </c>
      <c r="H67" s="511"/>
      <c r="I67" s="511"/>
      <c r="J67" s="511"/>
      <c r="K67" s="511"/>
      <c r="L67" s="511"/>
      <c r="M67" s="511"/>
    </row>
    <row r="68" spans="1:13" s="12" customFormat="1">
      <c r="A68" s="533"/>
      <c r="B68" s="549"/>
      <c r="C68" s="178" t="s">
        <v>383</v>
      </c>
      <c r="D68" s="172" t="s">
        <v>27</v>
      </c>
      <c r="E68" s="168">
        <v>2E-3</v>
      </c>
      <c r="F68" s="23">
        <v>1560</v>
      </c>
      <c r="G68" s="23">
        <f t="shared" si="8"/>
        <v>3.12</v>
      </c>
      <c r="H68" s="511"/>
      <c r="I68" s="511"/>
      <c r="J68" s="511"/>
      <c r="K68" s="511"/>
      <c r="L68" s="511"/>
      <c r="M68" s="511"/>
    </row>
    <row r="69" spans="1:13" ht="18.75" customHeight="1">
      <c r="A69" s="519" t="s">
        <v>127</v>
      </c>
      <c r="B69" s="519"/>
      <c r="C69" s="519"/>
      <c r="D69" s="519"/>
      <c r="E69" s="519"/>
      <c r="F69" s="519"/>
      <c r="G69" s="181">
        <f>SUM(G63:G68)</f>
        <v>197.88182666666665</v>
      </c>
      <c r="H69" s="168"/>
      <c r="I69" s="168"/>
      <c r="J69" s="168"/>
      <c r="K69" s="168"/>
      <c r="L69" s="168"/>
      <c r="M69" s="181">
        <f>G69</f>
        <v>197.88182666666665</v>
      </c>
    </row>
    <row r="70" spans="1:13" ht="18" customHeight="1">
      <c r="A70" s="623" t="s">
        <v>743</v>
      </c>
      <c r="B70" s="623"/>
      <c r="C70" s="623"/>
      <c r="D70" s="623"/>
      <c r="E70" s="623"/>
      <c r="F70" s="623"/>
      <c r="G70" s="623"/>
      <c r="H70" s="623"/>
      <c r="I70" s="623"/>
      <c r="J70" s="623"/>
      <c r="K70" s="623"/>
      <c r="L70" s="623"/>
      <c r="M70" s="623"/>
    </row>
    <row r="71" spans="1:13" ht="15.75" customHeight="1">
      <c r="A71" s="546" t="s">
        <v>437</v>
      </c>
      <c r="B71" s="516" t="s">
        <v>920</v>
      </c>
      <c r="C71" s="197" t="s">
        <v>174</v>
      </c>
      <c r="D71" s="172" t="s">
        <v>143</v>
      </c>
      <c r="E71" s="168">
        <v>1E-3</v>
      </c>
      <c r="F71" s="27">
        <v>198.36</v>
      </c>
      <c r="G71" s="169">
        <f>F71*E71</f>
        <v>0.19836000000000001</v>
      </c>
      <c r="H71" s="514" t="s">
        <v>399</v>
      </c>
      <c r="I71" s="514">
        <v>13575000</v>
      </c>
      <c r="J71" s="631">
        <v>1</v>
      </c>
      <c r="K71" s="514">
        <v>7031</v>
      </c>
      <c r="L71" s="612"/>
      <c r="M71" s="564"/>
    </row>
    <row r="72" spans="1:13" ht="15.75" customHeight="1">
      <c r="A72" s="547"/>
      <c r="B72" s="520"/>
      <c r="C72" s="178" t="s">
        <v>144</v>
      </c>
      <c r="D72" s="172" t="s">
        <v>143</v>
      </c>
      <c r="E72" s="168">
        <v>2.5000000000000001E-3</v>
      </c>
      <c r="F72" s="27">
        <v>190</v>
      </c>
      <c r="G72" s="169">
        <f>F72*E72</f>
        <v>0.47500000000000003</v>
      </c>
      <c r="H72" s="514"/>
      <c r="I72" s="514"/>
      <c r="J72" s="631"/>
      <c r="K72" s="514"/>
      <c r="L72" s="612"/>
      <c r="M72" s="587"/>
    </row>
    <row r="73" spans="1:13" ht="15.75" customHeight="1">
      <c r="A73" s="548"/>
      <c r="B73" s="527"/>
      <c r="C73" s="178" t="s">
        <v>148</v>
      </c>
      <c r="D73" s="172" t="s">
        <v>147</v>
      </c>
      <c r="E73" s="168">
        <v>1</v>
      </c>
      <c r="F73" s="23">
        <v>0.52</v>
      </c>
      <c r="G73" s="23">
        <f>E73*F73</f>
        <v>0.52</v>
      </c>
      <c r="H73" s="514"/>
      <c r="I73" s="514"/>
      <c r="J73" s="631"/>
      <c r="K73" s="514"/>
      <c r="L73" s="612"/>
      <c r="M73" s="588"/>
    </row>
    <row r="74" spans="1:13" ht="15.75" customHeight="1">
      <c r="A74" s="637" t="s">
        <v>127</v>
      </c>
      <c r="B74" s="638"/>
      <c r="C74" s="638"/>
      <c r="D74" s="638"/>
      <c r="E74" s="638"/>
      <c r="F74" s="639"/>
      <c r="G74" s="181">
        <f>SUM(G71:G73)</f>
        <v>1.1933600000000002</v>
      </c>
      <c r="H74" s="31"/>
      <c r="I74" s="31"/>
      <c r="J74" s="31"/>
      <c r="K74" s="31"/>
      <c r="L74" s="31"/>
      <c r="M74" s="181">
        <f>G74+L71</f>
        <v>1.1933600000000002</v>
      </c>
    </row>
    <row r="75" spans="1:13" s="12" customFormat="1" ht="18" customHeight="1">
      <c r="A75" s="533" t="s">
        <v>633</v>
      </c>
      <c r="B75" s="549" t="s">
        <v>921</v>
      </c>
      <c r="C75" s="178" t="s">
        <v>165</v>
      </c>
      <c r="D75" s="172" t="s">
        <v>147</v>
      </c>
      <c r="E75" s="168">
        <v>1</v>
      </c>
      <c r="F75" s="27">
        <v>132.31</v>
      </c>
      <c r="G75" s="169">
        <f>E75*F75</f>
        <v>132.31</v>
      </c>
      <c r="H75" s="511"/>
      <c r="I75" s="511"/>
      <c r="J75" s="511"/>
      <c r="K75" s="511" t="s">
        <v>408</v>
      </c>
      <c r="L75" s="511"/>
      <c r="M75" s="513"/>
    </row>
    <row r="76" spans="1:13" s="12" customFormat="1" ht="16.5" customHeight="1">
      <c r="A76" s="533"/>
      <c r="B76" s="549"/>
      <c r="C76" s="159" t="s">
        <v>166</v>
      </c>
      <c r="D76" s="172" t="s">
        <v>147</v>
      </c>
      <c r="E76" s="168">
        <v>1</v>
      </c>
      <c r="F76" s="27">
        <v>1.93</v>
      </c>
      <c r="G76" s="169">
        <f>E76*F76</f>
        <v>1.93</v>
      </c>
      <c r="H76" s="511"/>
      <c r="I76" s="511"/>
      <c r="J76" s="511"/>
      <c r="K76" s="511"/>
      <c r="L76" s="511"/>
      <c r="M76" s="513"/>
    </row>
    <row r="77" spans="1:13" s="12" customFormat="1" ht="18" customHeight="1">
      <c r="A77" s="533"/>
      <c r="B77" s="549"/>
      <c r="C77" s="197" t="s">
        <v>218</v>
      </c>
      <c r="D77" s="172" t="s">
        <v>143</v>
      </c>
      <c r="E77" s="168">
        <v>2E-3</v>
      </c>
      <c r="F77" s="27">
        <v>198.36</v>
      </c>
      <c r="G77" s="169">
        <f>E77*F77</f>
        <v>0.39672000000000002</v>
      </c>
      <c r="H77" s="511"/>
      <c r="I77" s="511"/>
      <c r="J77" s="511"/>
      <c r="K77" s="511"/>
      <c r="L77" s="511"/>
      <c r="M77" s="513"/>
    </row>
    <row r="78" spans="1:13" s="12" customFormat="1" ht="18" customHeight="1">
      <c r="A78" s="533"/>
      <c r="B78" s="549"/>
      <c r="C78" s="197" t="s">
        <v>328</v>
      </c>
      <c r="D78" s="172" t="s">
        <v>50</v>
      </c>
      <c r="E78" s="168">
        <v>1E-3</v>
      </c>
      <c r="F78" s="27">
        <v>1972.8</v>
      </c>
      <c r="G78" s="169">
        <f>E78*F78</f>
        <v>1.9727999999999999</v>
      </c>
      <c r="H78" s="511"/>
      <c r="I78" s="511"/>
      <c r="J78" s="511"/>
      <c r="K78" s="511"/>
      <c r="L78" s="511"/>
      <c r="M78" s="513"/>
    </row>
    <row r="79" spans="1:13" s="12" customFormat="1" ht="18" customHeight="1">
      <c r="A79" s="533"/>
      <c r="B79" s="549"/>
      <c r="C79" s="178" t="s">
        <v>96</v>
      </c>
      <c r="D79" s="172" t="s">
        <v>146</v>
      </c>
      <c r="E79" s="168">
        <v>1</v>
      </c>
      <c r="F79" s="27">
        <v>23.5</v>
      </c>
      <c r="G79" s="169">
        <f>E79*F79</f>
        <v>23.5</v>
      </c>
      <c r="H79" s="511"/>
      <c r="I79" s="511"/>
      <c r="J79" s="511"/>
      <c r="K79" s="511"/>
      <c r="L79" s="511"/>
      <c r="M79" s="513"/>
    </row>
    <row r="80" spans="1:13" s="12" customFormat="1" ht="18" customHeight="1">
      <c r="A80" s="519" t="s">
        <v>127</v>
      </c>
      <c r="B80" s="519"/>
      <c r="C80" s="519"/>
      <c r="D80" s="519"/>
      <c r="E80" s="519"/>
      <c r="F80" s="519"/>
      <c r="G80" s="181">
        <f>G75+G76+G77+G78+G79</f>
        <v>160.10952</v>
      </c>
      <c r="H80" s="168"/>
      <c r="I80" s="168"/>
      <c r="J80" s="168"/>
      <c r="K80" s="168"/>
      <c r="L80" s="168"/>
      <c r="M80" s="181">
        <f>G80</f>
        <v>160.10952</v>
      </c>
    </row>
    <row r="81" spans="1:13" s="12" customFormat="1" ht="27.75" customHeight="1">
      <c r="A81" s="522" t="s">
        <v>632</v>
      </c>
      <c r="B81" s="516" t="s">
        <v>922</v>
      </c>
      <c r="C81" s="195" t="s">
        <v>381</v>
      </c>
      <c r="D81" s="172" t="s">
        <v>147</v>
      </c>
      <c r="E81" s="168">
        <v>2</v>
      </c>
      <c r="F81" s="27">
        <v>1.1100000000000001</v>
      </c>
      <c r="G81" s="169">
        <f>E81*F81</f>
        <v>2.2200000000000002</v>
      </c>
      <c r="H81" s="168"/>
      <c r="I81" s="168"/>
      <c r="J81" s="168"/>
      <c r="K81" s="168"/>
      <c r="L81" s="168"/>
      <c r="M81" s="169"/>
    </row>
    <row r="82" spans="1:13" s="12" customFormat="1" ht="18" customHeight="1">
      <c r="A82" s="523"/>
      <c r="B82" s="520"/>
      <c r="C82" s="197" t="s">
        <v>167</v>
      </c>
      <c r="D82" s="172" t="s">
        <v>147</v>
      </c>
      <c r="E82" s="168">
        <v>1</v>
      </c>
      <c r="F82" s="187">
        <v>56.5</v>
      </c>
      <c r="G82" s="169">
        <f>E82*F82</f>
        <v>56.5</v>
      </c>
      <c r="H82" s="168"/>
      <c r="I82" s="168"/>
      <c r="J82" s="168"/>
      <c r="K82" s="168"/>
      <c r="L82" s="168"/>
      <c r="M82" s="169"/>
    </row>
    <row r="83" spans="1:13" s="12" customFormat="1" ht="18" customHeight="1">
      <c r="A83" s="524"/>
      <c r="B83" s="527"/>
      <c r="C83" s="159" t="s">
        <v>307</v>
      </c>
      <c r="D83" s="172" t="s">
        <v>147</v>
      </c>
      <c r="E83" s="168">
        <v>1</v>
      </c>
      <c r="F83" s="169">
        <v>117</v>
      </c>
      <c r="G83" s="169">
        <f>E83*F83</f>
        <v>117</v>
      </c>
      <c r="H83" s="168"/>
      <c r="I83" s="168"/>
      <c r="J83" s="168"/>
      <c r="K83" s="168"/>
      <c r="L83" s="168"/>
      <c r="M83" s="169"/>
    </row>
    <row r="84" spans="1:13" s="12" customFormat="1" ht="18" customHeight="1">
      <c r="A84" s="632" t="s">
        <v>127</v>
      </c>
      <c r="B84" s="633"/>
      <c r="C84" s="633"/>
      <c r="D84" s="633"/>
      <c r="E84" s="633"/>
      <c r="F84" s="634"/>
      <c r="G84" s="181">
        <f>G81+G82+G83</f>
        <v>175.72</v>
      </c>
      <c r="H84" s="168"/>
      <c r="I84" s="168"/>
      <c r="J84" s="168"/>
      <c r="K84" s="168"/>
      <c r="L84" s="168"/>
      <c r="M84" s="181">
        <f>G81+G82+G83</f>
        <v>175.72</v>
      </c>
    </row>
    <row r="85" spans="1:13" s="12" customFormat="1" ht="18" customHeight="1">
      <c r="A85" s="533" t="s">
        <v>634</v>
      </c>
      <c r="B85" s="549" t="s">
        <v>581</v>
      </c>
      <c r="C85" s="124" t="s">
        <v>159</v>
      </c>
      <c r="D85" s="126" t="s">
        <v>143</v>
      </c>
      <c r="E85" s="188">
        <v>5.0000000000000001E-3</v>
      </c>
      <c r="F85" s="27">
        <v>198.36</v>
      </c>
      <c r="G85" s="189">
        <f>E85*F85</f>
        <v>0.99180000000000013</v>
      </c>
      <c r="H85" s="573"/>
      <c r="I85" s="573"/>
      <c r="J85" s="573"/>
      <c r="K85" s="573"/>
      <c r="L85" s="573"/>
      <c r="M85" s="635"/>
    </row>
    <row r="86" spans="1:13" s="12" customFormat="1" ht="18" customHeight="1">
      <c r="A86" s="533"/>
      <c r="B86" s="549"/>
      <c r="C86" s="191" t="s">
        <v>144</v>
      </c>
      <c r="D86" s="126" t="s">
        <v>143</v>
      </c>
      <c r="E86" s="188">
        <v>1.5E-3</v>
      </c>
      <c r="F86" s="27">
        <v>190</v>
      </c>
      <c r="G86" s="189">
        <f>E86*F86</f>
        <v>0.28500000000000003</v>
      </c>
      <c r="H86" s="573"/>
      <c r="I86" s="573"/>
      <c r="J86" s="573"/>
      <c r="K86" s="573"/>
      <c r="L86" s="573"/>
      <c r="M86" s="635"/>
    </row>
    <row r="87" spans="1:13" s="12" customFormat="1" ht="18" customHeight="1">
      <c r="A87" s="533"/>
      <c r="B87" s="549"/>
      <c r="C87" s="197" t="s">
        <v>328</v>
      </c>
      <c r="D87" s="172" t="s">
        <v>50</v>
      </c>
      <c r="E87" s="168">
        <v>1E-3</v>
      </c>
      <c r="F87" s="27">
        <v>1972.8</v>
      </c>
      <c r="G87" s="189">
        <f t="shared" ref="G87:G91" si="9">E87*F87</f>
        <v>1.9727999999999999</v>
      </c>
      <c r="H87" s="573"/>
      <c r="I87" s="573"/>
      <c r="J87" s="573"/>
      <c r="K87" s="573"/>
      <c r="L87" s="573"/>
      <c r="M87" s="635"/>
    </row>
    <row r="88" spans="1:13" s="12" customFormat="1" ht="18" customHeight="1">
      <c r="A88" s="533"/>
      <c r="B88" s="549"/>
      <c r="C88" s="124" t="s">
        <v>145</v>
      </c>
      <c r="D88" s="126" t="s">
        <v>146</v>
      </c>
      <c r="E88" s="188">
        <v>1</v>
      </c>
      <c r="F88" s="27">
        <v>23.5</v>
      </c>
      <c r="G88" s="189">
        <f t="shared" si="9"/>
        <v>23.5</v>
      </c>
      <c r="H88" s="573"/>
      <c r="I88" s="573"/>
      <c r="J88" s="573"/>
      <c r="K88" s="573"/>
      <c r="L88" s="573"/>
      <c r="M88" s="635"/>
    </row>
    <row r="89" spans="1:13" s="12" customFormat="1" ht="18" customHeight="1">
      <c r="A89" s="533"/>
      <c r="B89" s="549"/>
      <c r="C89" s="36" t="s">
        <v>579</v>
      </c>
      <c r="D89" s="126" t="s">
        <v>147</v>
      </c>
      <c r="E89" s="168">
        <v>1</v>
      </c>
      <c r="F89" s="27">
        <v>7.52</v>
      </c>
      <c r="G89" s="189">
        <f t="shared" si="9"/>
        <v>7.52</v>
      </c>
      <c r="H89" s="573"/>
      <c r="I89" s="573"/>
      <c r="J89" s="573"/>
      <c r="K89" s="573"/>
      <c r="L89" s="573"/>
      <c r="M89" s="635"/>
    </row>
    <row r="90" spans="1:13" s="12" customFormat="1" ht="18" customHeight="1">
      <c r="A90" s="533"/>
      <c r="B90" s="549"/>
      <c r="C90" s="36" t="s">
        <v>580</v>
      </c>
      <c r="D90" s="126" t="s">
        <v>147</v>
      </c>
      <c r="E90" s="188">
        <v>1</v>
      </c>
      <c r="F90" s="189">
        <v>196</v>
      </c>
      <c r="G90" s="189">
        <f t="shared" si="9"/>
        <v>196</v>
      </c>
      <c r="H90" s="573"/>
      <c r="I90" s="573"/>
      <c r="J90" s="573"/>
      <c r="K90" s="573"/>
      <c r="L90" s="573"/>
      <c r="M90" s="635"/>
    </row>
    <row r="91" spans="1:13" s="12" customFormat="1" ht="18" customHeight="1">
      <c r="A91" s="533"/>
      <c r="B91" s="549"/>
      <c r="C91" s="159" t="s">
        <v>59</v>
      </c>
      <c r="D91" s="172" t="s">
        <v>147</v>
      </c>
      <c r="E91" s="168">
        <v>1</v>
      </c>
      <c r="F91" s="168">
        <v>2.64</v>
      </c>
      <c r="G91" s="189">
        <f t="shared" si="9"/>
        <v>2.64</v>
      </c>
      <c r="H91" s="573"/>
      <c r="I91" s="573"/>
      <c r="J91" s="573"/>
      <c r="K91" s="573"/>
      <c r="L91" s="573"/>
      <c r="M91" s="635"/>
    </row>
    <row r="92" spans="1:13" s="12" customFormat="1" ht="18" customHeight="1">
      <c r="A92" s="575" t="s">
        <v>127</v>
      </c>
      <c r="B92" s="575"/>
      <c r="C92" s="575"/>
      <c r="D92" s="575"/>
      <c r="E92" s="575"/>
      <c r="F92" s="575"/>
      <c r="G92" s="145">
        <f>SUM(G85:G91)</f>
        <v>232.90959999999998</v>
      </c>
      <c r="H92" s="188"/>
      <c r="I92" s="188"/>
      <c r="J92" s="188"/>
      <c r="K92" s="188"/>
      <c r="L92" s="188"/>
      <c r="M92" s="190">
        <f>G92</f>
        <v>232.90959999999998</v>
      </c>
    </row>
    <row r="93" spans="1:13" s="12" customFormat="1" ht="15.75" customHeight="1">
      <c r="A93" s="533" t="s">
        <v>635</v>
      </c>
      <c r="B93" s="516" t="s">
        <v>924</v>
      </c>
      <c r="C93" s="124" t="s">
        <v>159</v>
      </c>
      <c r="D93" s="126" t="s">
        <v>143</v>
      </c>
      <c r="E93" s="188">
        <v>5.0000000000000001E-3</v>
      </c>
      <c r="F93" s="27">
        <v>198.36</v>
      </c>
      <c r="G93" s="189">
        <f t="shared" ref="G93:G99" si="10">E93*F93</f>
        <v>0.99180000000000013</v>
      </c>
      <c r="H93" s="642"/>
      <c r="I93" s="642"/>
      <c r="J93" s="642"/>
      <c r="K93" s="642"/>
      <c r="L93" s="642"/>
      <c r="M93" s="642"/>
    </row>
    <row r="94" spans="1:13" s="12" customFormat="1" ht="18" customHeight="1">
      <c r="A94" s="533"/>
      <c r="B94" s="520"/>
      <c r="C94" s="191" t="s">
        <v>144</v>
      </c>
      <c r="D94" s="126" t="s">
        <v>143</v>
      </c>
      <c r="E94" s="188">
        <v>1.5E-3</v>
      </c>
      <c r="F94" s="27">
        <v>190</v>
      </c>
      <c r="G94" s="189">
        <f t="shared" si="10"/>
        <v>0.28500000000000003</v>
      </c>
      <c r="H94" s="642"/>
      <c r="I94" s="642"/>
      <c r="J94" s="642"/>
      <c r="K94" s="642"/>
      <c r="L94" s="642"/>
      <c r="M94" s="642"/>
    </row>
    <row r="95" spans="1:13" s="12" customFormat="1" ht="18" customHeight="1">
      <c r="A95" s="533"/>
      <c r="B95" s="520"/>
      <c r="C95" s="197" t="s">
        <v>328</v>
      </c>
      <c r="D95" s="172" t="s">
        <v>50</v>
      </c>
      <c r="E95" s="168">
        <v>1E-3</v>
      </c>
      <c r="F95" s="27">
        <v>1972.8</v>
      </c>
      <c r="G95" s="189">
        <f t="shared" si="10"/>
        <v>1.9727999999999999</v>
      </c>
      <c r="H95" s="642"/>
      <c r="I95" s="642"/>
      <c r="J95" s="642"/>
      <c r="K95" s="642"/>
      <c r="L95" s="642"/>
      <c r="M95" s="642"/>
    </row>
    <row r="96" spans="1:13" s="12" customFormat="1" ht="18" customHeight="1">
      <c r="A96" s="533"/>
      <c r="B96" s="520"/>
      <c r="C96" s="124" t="s">
        <v>145</v>
      </c>
      <c r="D96" s="126" t="s">
        <v>146</v>
      </c>
      <c r="E96" s="188">
        <v>1</v>
      </c>
      <c r="F96" s="27">
        <v>23.5</v>
      </c>
      <c r="G96" s="189">
        <f t="shared" si="10"/>
        <v>23.5</v>
      </c>
      <c r="H96" s="642"/>
      <c r="I96" s="642"/>
      <c r="J96" s="642"/>
      <c r="K96" s="642"/>
      <c r="L96" s="642"/>
      <c r="M96" s="642"/>
    </row>
    <row r="97" spans="1:13" s="12" customFormat="1" ht="18" customHeight="1">
      <c r="A97" s="533"/>
      <c r="B97" s="520"/>
      <c r="C97" s="36" t="s">
        <v>579</v>
      </c>
      <c r="D97" s="126" t="s">
        <v>147</v>
      </c>
      <c r="E97" s="168">
        <v>1</v>
      </c>
      <c r="F97" s="27">
        <v>7.52</v>
      </c>
      <c r="G97" s="189">
        <f t="shared" si="10"/>
        <v>7.52</v>
      </c>
      <c r="H97" s="642"/>
      <c r="I97" s="642"/>
      <c r="J97" s="642"/>
      <c r="K97" s="642"/>
      <c r="L97" s="642"/>
      <c r="M97" s="642"/>
    </row>
    <row r="98" spans="1:13" s="12" customFormat="1" ht="18" customHeight="1">
      <c r="A98" s="533"/>
      <c r="B98" s="520"/>
      <c r="C98" s="36" t="s">
        <v>580</v>
      </c>
      <c r="D98" s="126" t="s">
        <v>147</v>
      </c>
      <c r="E98" s="188">
        <v>1</v>
      </c>
      <c r="F98" s="189">
        <v>181</v>
      </c>
      <c r="G98" s="189">
        <f t="shared" si="10"/>
        <v>181</v>
      </c>
      <c r="H98" s="642"/>
      <c r="I98" s="642"/>
      <c r="J98" s="642"/>
      <c r="K98" s="642"/>
      <c r="L98" s="642"/>
      <c r="M98" s="642"/>
    </row>
    <row r="99" spans="1:13" s="12" customFormat="1" ht="18" customHeight="1">
      <c r="A99" s="533"/>
      <c r="B99" s="527"/>
      <c r="C99" s="159" t="s">
        <v>59</v>
      </c>
      <c r="D99" s="172" t="s">
        <v>147</v>
      </c>
      <c r="E99" s="168">
        <v>1</v>
      </c>
      <c r="F99" s="168">
        <v>2.64</v>
      </c>
      <c r="G99" s="189">
        <f t="shared" si="10"/>
        <v>2.64</v>
      </c>
      <c r="H99" s="642"/>
      <c r="I99" s="642"/>
      <c r="J99" s="642"/>
      <c r="K99" s="642"/>
      <c r="L99" s="642"/>
      <c r="M99" s="642"/>
    </row>
    <row r="100" spans="1:13" s="12" customFormat="1" ht="18" customHeight="1">
      <c r="A100" s="575" t="s">
        <v>127</v>
      </c>
      <c r="B100" s="575"/>
      <c r="C100" s="575"/>
      <c r="D100" s="575"/>
      <c r="E100" s="575"/>
      <c r="F100" s="575"/>
      <c r="G100" s="125">
        <f>SUM(G93:G99)</f>
        <v>217.90959999999998</v>
      </c>
      <c r="H100" s="183"/>
      <c r="I100" s="183"/>
      <c r="J100" s="183"/>
      <c r="K100" s="183"/>
      <c r="L100" s="183"/>
      <c r="M100" s="127">
        <f>G100</f>
        <v>217.90959999999998</v>
      </c>
    </row>
    <row r="101" spans="1:13" s="12" customFormat="1" ht="18" customHeight="1">
      <c r="A101" s="600" t="s">
        <v>636</v>
      </c>
      <c r="B101" s="516" t="s">
        <v>923</v>
      </c>
      <c r="C101" s="124" t="s">
        <v>159</v>
      </c>
      <c r="D101" s="126" t="s">
        <v>143</v>
      </c>
      <c r="E101" s="188">
        <v>5.0000000000000001E-3</v>
      </c>
      <c r="F101" s="27">
        <v>198.36</v>
      </c>
      <c r="G101" s="189">
        <f t="shared" ref="G101:G107" si="11">E101*F101</f>
        <v>0.99180000000000013</v>
      </c>
      <c r="H101" s="573"/>
      <c r="I101" s="573"/>
      <c r="J101" s="573"/>
      <c r="K101" s="573"/>
      <c r="L101" s="573"/>
      <c r="M101" s="635"/>
    </row>
    <row r="102" spans="1:13" s="12" customFormat="1" ht="18" customHeight="1">
      <c r="A102" s="600"/>
      <c r="B102" s="520"/>
      <c r="C102" s="191" t="s">
        <v>144</v>
      </c>
      <c r="D102" s="126" t="s">
        <v>143</v>
      </c>
      <c r="E102" s="188">
        <v>1.5E-3</v>
      </c>
      <c r="F102" s="27">
        <v>190</v>
      </c>
      <c r="G102" s="189">
        <f t="shared" si="11"/>
        <v>0.28500000000000003</v>
      </c>
      <c r="H102" s="573"/>
      <c r="I102" s="573"/>
      <c r="J102" s="573"/>
      <c r="K102" s="573"/>
      <c r="L102" s="573"/>
      <c r="M102" s="635"/>
    </row>
    <row r="103" spans="1:13" s="12" customFormat="1" ht="18" customHeight="1">
      <c r="A103" s="600"/>
      <c r="B103" s="520"/>
      <c r="C103" s="197" t="s">
        <v>328</v>
      </c>
      <c r="D103" s="172" t="s">
        <v>50</v>
      </c>
      <c r="E103" s="168">
        <v>1E-3</v>
      </c>
      <c r="F103" s="27">
        <v>1972.8</v>
      </c>
      <c r="G103" s="189">
        <f t="shared" si="11"/>
        <v>1.9727999999999999</v>
      </c>
      <c r="H103" s="573"/>
      <c r="I103" s="573"/>
      <c r="J103" s="573"/>
      <c r="K103" s="573"/>
      <c r="L103" s="573"/>
      <c r="M103" s="635"/>
    </row>
    <row r="104" spans="1:13" s="12" customFormat="1" ht="18" customHeight="1">
      <c r="A104" s="600"/>
      <c r="B104" s="520"/>
      <c r="C104" s="124" t="s">
        <v>145</v>
      </c>
      <c r="D104" s="126" t="s">
        <v>146</v>
      </c>
      <c r="E104" s="188">
        <v>1</v>
      </c>
      <c r="F104" s="27">
        <v>23.5</v>
      </c>
      <c r="G104" s="189">
        <f t="shared" si="11"/>
        <v>23.5</v>
      </c>
      <c r="H104" s="573"/>
      <c r="I104" s="573"/>
      <c r="J104" s="573"/>
      <c r="K104" s="573"/>
      <c r="L104" s="573"/>
      <c r="M104" s="635"/>
    </row>
    <row r="105" spans="1:13" s="12" customFormat="1" ht="18" customHeight="1">
      <c r="A105" s="600"/>
      <c r="B105" s="520"/>
      <c r="C105" s="36" t="s">
        <v>579</v>
      </c>
      <c r="D105" s="126" t="s">
        <v>147</v>
      </c>
      <c r="E105" s="168">
        <v>1</v>
      </c>
      <c r="F105" s="27">
        <v>7.52</v>
      </c>
      <c r="G105" s="189">
        <f t="shared" si="11"/>
        <v>7.52</v>
      </c>
      <c r="H105" s="188"/>
      <c r="I105" s="188"/>
      <c r="J105" s="188"/>
      <c r="K105" s="188"/>
      <c r="L105" s="188"/>
      <c r="M105" s="189"/>
    </row>
    <row r="106" spans="1:13" s="12" customFormat="1" ht="18" customHeight="1">
      <c r="A106" s="600"/>
      <c r="B106" s="520"/>
      <c r="C106" s="36" t="s">
        <v>580</v>
      </c>
      <c r="D106" s="126" t="s">
        <v>147</v>
      </c>
      <c r="E106" s="188">
        <v>1</v>
      </c>
      <c r="F106" s="189">
        <v>208</v>
      </c>
      <c r="G106" s="189">
        <f t="shared" si="11"/>
        <v>208</v>
      </c>
      <c r="H106" s="188"/>
      <c r="I106" s="188"/>
      <c r="J106" s="188"/>
      <c r="K106" s="188"/>
      <c r="L106" s="188"/>
      <c r="M106" s="189"/>
    </row>
    <row r="107" spans="1:13" s="12" customFormat="1" ht="18" customHeight="1">
      <c r="A107" s="600"/>
      <c r="B107" s="527"/>
      <c r="C107" s="159" t="s">
        <v>59</v>
      </c>
      <c r="D107" s="172" t="s">
        <v>147</v>
      </c>
      <c r="E107" s="168">
        <v>1</v>
      </c>
      <c r="F107" s="168">
        <v>2.64</v>
      </c>
      <c r="G107" s="189">
        <f t="shared" si="11"/>
        <v>2.64</v>
      </c>
      <c r="H107" s="188"/>
      <c r="I107" s="188"/>
      <c r="J107" s="188"/>
      <c r="K107" s="188"/>
      <c r="L107" s="188"/>
      <c r="M107" s="189"/>
    </row>
    <row r="108" spans="1:13" s="12" customFormat="1" ht="18" customHeight="1">
      <c r="A108" s="575" t="s">
        <v>127</v>
      </c>
      <c r="B108" s="575"/>
      <c r="C108" s="575"/>
      <c r="D108" s="575"/>
      <c r="E108" s="575"/>
      <c r="F108" s="575"/>
      <c r="G108" s="145">
        <f>SUM(G101:G107)</f>
        <v>244.90959999999998</v>
      </c>
      <c r="H108" s="188"/>
      <c r="I108" s="188"/>
      <c r="J108" s="188"/>
      <c r="K108" s="188"/>
      <c r="L108" s="188"/>
      <c r="M108" s="190">
        <f>G108</f>
        <v>244.90959999999998</v>
      </c>
    </row>
    <row r="109" spans="1:13" s="12" customFormat="1" ht="18" customHeight="1">
      <c r="A109" s="533" t="s">
        <v>439</v>
      </c>
      <c r="B109" s="516" t="s">
        <v>925</v>
      </c>
      <c r="C109" s="124" t="s">
        <v>159</v>
      </c>
      <c r="D109" s="126" t="s">
        <v>143</v>
      </c>
      <c r="E109" s="188">
        <v>5.0000000000000001E-3</v>
      </c>
      <c r="F109" s="27">
        <v>198.36</v>
      </c>
      <c r="G109" s="189">
        <f t="shared" ref="G109:G115" si="12">E109*F109</f>
        <v>0.99180000000000013</v>
      </c>
      <c r="H109" s="573"/>
      <c r="I109" s="573"/>
      <c r="J109" s="573"/>
      <c r="K109" s="573"/>
      <c r="L109" s="573"/>
      <c r="M109" s="636"/>
    </row>
    <row r="110" spans="1:13" s="12" customFormat="1" ht="18" customHeight="1">
      <c r="A110" s="533"/>
      <c r="B110" s="520"/>
      <c r="C110" s="191" t="s">
        <v>144</v>
      </c>
      <c r="D110" s="126" t="s">
        <v>143</v>
      </c>
      <c r="E110" s="188">
        <v>1.5E-3</v>
      </c>
      <c r="F110" s="27">
        <v>190</v>
      </c>
      <c r="G110" s="189">
        <f t="shared" si="12"/>
        <v>0.28500000000000003</v>
      </c>
      <c r="H110" s="573"/>
      <c r="I110" s="573"/>
      <c r="J110" s="573"/>
      <c r="K110" s="573"/>
      <c r="L110" s="573"/>
      <c r="M110" s="636"/>
    </row>
    <row r="111" spans="1:13" s="12" customFormat="1" ht="18" customHeight="1">
      <c r="A111" s="533"/>
      <c r="B111" s="520"/>
      <c r="C111" s="197" t="s">
        <v>328</v>
      </c>
      <c r="D111" s="172" t="s">
        <v>50</v>
      </c>
      <c r="E111" s="168">
        <v>1E-3</v>
      </c>
      <c r="F111" s="27">
        <v>1972.8</v>
      </c>
      <c r="G111" s="189">
        <f t="shared" si="12"/>
        <v>1.9727999999999999</v>
      </c>
      <c r="H111" s="573"/>
      <c r="I111" s="573"/>
      <c r="J111" s="573"/>
      <c r="K111" s="573"/>
      <c r="L111" s="573"/>
      <c r="M111" s="636"/>
    </row>
    <row r="112" spans="1:13" s="12" customFormat="1" ht="18" customHeight="1">
      <c r="A112" s="533"/>
      <c r="B112" s="520"/>
      <c r="C112" s="124" t="s">
        <v>145</v>
      </c>
      <c r="D112" s="126" t="s">
        <v>146</v>
      </c>
      <c r="E112" s="188">
        <v>1</v>
      </c>
      <c r="F112" s="27">
        <v>23.5</v>
      </c>
      <c r="G112" s="189">
        <f t="shared" si="12"/>
        <v>23.5</v>
      </c>
      <c r="H112" s="573"/>
      <c r="I112" s="573"/>
      <c r="J112" s="573"/>
      <c r="K112" s="573"/>
      <c r="L112" s="573"/>
      <c r="M112" s="636"/>
    </row>
    <row r="113" spans="1:13" s="12" customFormat="1" ht="18" customHeight="1">
      <c r="A113" s="533"/>
      <c r="B113" s="520"/>
      <c r="C113" s="36" t="s">
        <v>579</v>
      </c>
      <c r="D113" s="126" t="s">
        <v>147</v>
      </c>
      <c r="E113" s="168">
        <v>1</v>
      </c>
      <c r="F113" s="27">
        <v>7.52</v>
      </c>
      <c r="G113" s="189">
        <f t="shared" si="12"/>
        <v>7.52</v>
      </c>
      <c r="H113" s="573"/>
      <c r="I113" s="573"/>
      <c r="J113" s="573"/>
      <c r="K113" s="573"/>
      <c r="L113" s="573"/>
      <c r="M113" s="636"/>
    </row>
    <row r="114" spans="1:13" s="12" customFormat="1" ht="18" customHeight="1">
      <c r="A114" s="533"/>
      <c r="B114" s="520"/>
      <c r="C114" s="36" t="s">
        <v>580</v>
      </c>
      <c r="D114" s="126" t="s">
        <v>147</v>
      </c>
      <c r="E114" s="188">
        <v>1</v>
      </c>
      <c r="F114" s="189">
        <v>180</v>
      </c>
      <c r="G114" s="189">
        <f t="shared" si="12"/>
        <v>180</v>
      </c>
      <c r="H114" s="573"/>
      <c r="I114" s="573"/>
      <c r="J114" s="573"/>
      <c r="K114" s="573"/>
      <c r="L114" s="573"/>
      <c r="M114" s="636"/>
    </row>
    <row r="115" spans="1:13" s="12" customFormat="1" ht="18" customHeight="1">
      <c r="A115" s="533"/>
      <c r="B115" s="527"/>
      <c r="C115" s="159" t="s">
        <v>59</v>
      </c>
      <c r="D115" s="172" t="s">
        <v>147</v>
      </c>
      <c r="E115" s="168">
        <v>1</v>
      </c>
      <c r="F115" s="168">
        <v>2.64</v>
      </c>
      <c r="G115" s="189">
        <f t="shared" si="12"/>
        <v>2.64</v>
      </c>
      <c r="H115" s="573"/>
      <c r="I115" s="573"/>
      <c r="J115" s="573"/>
      <c r="K115" s="573"/>
      <c r="L115" s="573"/>
      <c r="M115" s="636"/>
    </row>
    <row r="116" spans="1:13" s="12" customFormat="1" ht="18" customHeight="1">
      <c r="A116" s="575" t="s">
        <v>127</v>
      </c>
      <c r="B116" s="575"/>
      <c r="C116" s="575"/>
      <c r="D116" s="575"/>
      <c r="E116" s="575"/>
      <c r="F116" s="575"/>
      <c r="G116" s="145">
        <f>SUM(G109:G115)</f>
        <v>216.90959999999998</v>
      </c>
      <c r="H116" s="188"/>
      <c r="I116" s="188"/>
      <c r="J116" s="188"/>
      <c r="K116" s="188"/>
      <c r="L116" s="188"/>
      <c r="M116" s="190">
        <f>G116</f>
        <v>216.90959999999998</v>
      </c>
    </row>
    <row r="117" spans="1:13" ht="15.75">
      <c r="A117" s="623" t="s">
        <v>637</v>
      </c>
      <c r="B117" s="623"/>
      <c r="C117" s="623"/>
      <c r="D117" s="623"/>
      <c r="E117" s="623"/>
      <c r="F117" s="623"/>
      <c r="G117" s="623"/>
      <c r="H117" s="623"/>
      <c r="I117" s="623"/>
      <c r="J117" s="623"/>
      <c r="K117" s="623"/>
      <c r="L117" s="623"/>
      <c r="M117" s="623"/>
    </row>
    <row r="118" spans="1:13">
      <c r="A118" s="533" t="s">
        <v>196</v>
      </c>
      <c r="B118" s="549" t="s">
        <v>926</v>
      </c>
      <c r="C118" s="178" t="s">
        <v>144</v>
      </c>
      <c r="D118" s="172" t="s">
        <v>143</v>
      </c>
      <c r="E118" s="168">
        <v>1.5E-3</v>
      </c>
      <c r="F118" s="168">
        <v>190</v>
      </c>
      <c r="G118" s="169">
        <f t="shared" ref="G118:G123" si="13">E118*F118</f>
        <v>0.28500000000000003</v>
      </c>
      <c r="H118" s="511" t="s">
        <v>249</v>
      </c>
      <c r="I118" s="511">
        <f>29358</f>
        <v>29358</v>
      </c>
      <c r="J118" s="515">
        <v>1</v>
      </c>
      <c r="K118" s="511">
        <v>1139</v>
      </c>
      <c r="L118" s="512"/>
      <c r="M118" s="521"/>
    </row>
    <row r="119" spans="1:13">
      <c r="A119" s="533"/>
      <c r="B119" s="549"/>
      <c r="C119" s="159" t="s">
        <v>150</v>
      </c>
      <c r="D119" s="172" t="s">
        <v>146</v>
      </c>
      <c r="E119" s="168">
        <v>1</v>
      </c>
      <c r="F119" s="168">
        <v>23.5</v>
      </c>
      <c r="G119" s="169">
        <f t="shared" si="13"/>
        <v>23.5</v>
      </c>
      <c r="H119" s="511"/>
      <c r="I119" s="511"/>
      <c r="J119" s="511"/>
      <c r="K119" s="511"/>
      <c r="L119" s="512"/>
      <c r="M119" s="521"/>
    </row>
    <row r="120" spans="1:13">
      <c r="A120" s="533"/>
      <c r="B120" s="549"/>
      <c r="C120" s="159" t="s">
        <v>153</v>
      </c>
      <c r="D120" s="172" t="s">
        <v>22</v>
      </c>
      <c r="E120" s="168">
        <v>0.02</v>
      </c>
      <c r="F120" s="168">
        <v>14.32</v>
      </c>
      <c r="G120" s="169">
        <f t="shared" si="13"/>
        <v>0.28639999999999999</v>
      </c>
      <c r="H120" s="511"/>
      <c r="I120" s="511"/>
      <c r="J120" s="511"/>
      <c r="K120" s="511"/>
      <c r="L120" s="512"/>
      <c r="M120" s="521"/>
    </row>
    <row r="121" spans="1:13" ht="24">
      <c r="A121" s="533"/>
      <c r="B121" s="549"/>
      <c r="C121" s="197" t="s">
        <v>44</v>
      </c>
      <c r="D121" s="172" t="s">
        <v>50</v>
      </c>
      <c r="E121" s="168">
        <v>1E-3</v>
      </c>
      <c r="F121" s="27">
        <v>866.6</v>
      </c>
      <c r="G121" s="169">
        <f t="shared" si="13"/>
        <v>0.86660000000000004</v>
      </c>
      <c r="H121" s="511"/>
      <c r="I121" s="511"/>
      <c r="J121" s="511"/>
      <c r="K121" s="511"/>
      <c r="L121" s="512"/>
      <c r="M121" s="521"/>
    </row>
    <row r="122" spans="1:13" ht="27" customHeight="1">
      <c r="A122" s="533"/>
      <c r="B122" s="549"/>
      <c r="C122" s="159" t="s">
        <v>117</v>
      </c>
      <c r="D122" s="172" t="s">
        <v>147</v>
      </c>
      <c r="E122" s="168">
        <v>2</v>
      </c>
      <c r="F122" s="27">
        <v>1.1100000000000001</v>
      </c>
      <c r="G122" s="169">
        <f t="shared" si="13"/>
        <v>2.2200000000000002</v>
      </c>
      <c r="H122" s="511"/>
      <c r="I122" s="511"/>
      <c r="J122" s="511"/>
      <c r="K122" s="511"/>
      <c r="L122" s="512"/>
      <c r="M122" s="521"/>
    </row>
    <row r="123" spans="1:13">
      <c r="A123" s="533"/>
      <c r="B123" s="549"/>
      <c r="C123" s="197" t="s">
        <v>118</v>
      </c>
      <c r="D123" s="172" t="s">
        <v>147</v>
      </c>
      <c r="E123" s="168">
        <v>1</v>
      </c>
      <c r="F123" s="168">
        <v>8.43</v>
      </c>
      <c r="G123" s="169">
        <f t="shared" si="13"/>
        <v>8.43</v>
      </c>
      <c r="H123" s="511"/>
      <c r="I123" s="511"/>
      <c r="J123" s="511"/>
      <c r="K123" s="511"/>
      <c r="L123" s="512"/>
      <c r="M123" s="521"/>
    </row>
    <row r="124" spans="1:13">
      <c r="A124" s="519" t="s">
        <v>127</v>
      </c>
      <c r="B124" s="519"/>
      <c r="C124" s="519"/>
      <c r="D124" s="519"/>
      <c r="E124" s="519"/>
      <c r="F124" s="519"/>
      <c r="G124" s="181">
        <f>SUM(G118:G123)</f>
        <v>35.588000000000001</v>
      </c>
      <c r="H124" s="168"/>
      <c r="I124" s="168"/>
      <c r="J124" s="168"/>
      <c r="K124" s="168"/>
      <c r="L124" s="192"/>
      <c r="M124" s="181">
        <f>G124+L118</f>
        <v>35.588000000000001</v>
      </c>
    </row>
    <row r="125" spans="1:13">
      <c r="A125" s="533" t="s">
        <v>87</v>
      </c>
      <c r="B125" s="549" t="s">
        <v>197</v>
      </c>
      <c r="C125" s="178" t="s">
        <v>144</v>
      </c>
      <c r="D125" s="172" t="s">
        <v>143</v>
      </c>
      <c r="E125" s="168">
        <v>2E-3</v>
      </c>
      <c r="F125" s="27">
        <v>190</v>
      </c>
      <c r="G125" s="169">
        <f>E125*F125</f>
        <v>0.38</v>
      </c>
      <c r="H125" s="511"/>
      <c r="I125" s="511"/>
      <c r="J125" s="511"/>
      <c r="K125" s="511">
        <v>950</v>
      </c>
      <c r="L125" s="511"/>
      <c r="M125" s="512"/>
    </row>
    <row r="126" spans="1:13">
      <c r="A126" s="533"/>
      <c r="B126" s="549"/>
      <c r="C126" s="197" t="s">
        <v>198</v>
      </c>
      <c r="D126" s="172" t="s">
        <v>143</v>
      </c>
      <c r="E126" s="168">
        <v>2E-3</v>
      </c>
      <c r="F126" s="27">
        <v>198.36</v>
      </c>
      <c r="G126" s="169">
        <f t="shared" ref="G126:G134" si="14">E126*F126</f>
        <v>0.39672000000000002</v>
      </c>
      <c r="H126" s="511"/>
      <c r="I126" s="511"/>
      <c r="J126" s="511"/>
      <c r="K126" s="511"/>
      <c r="L126" s="511"/>
      <c r="M126" s="512"/>
    </row>
    <row r="127" spans="1:13">
      <c r="A127" s="533"/>
      <c r="B127" s="549"/>
      <c r="C127" s="178" t="s">
        <v>25</v>
      </c>
      <c r="D127" s="172" t="s">
        <v>27</v>
      </c>
      <c r="E127" s="168">
        <v>0.02</v>
      </c>
      <c r="F127" s="27">
        <v>248.6</v>
      </c>
      <c r="G127" s="169">
        <f t="shared" si="14"/>
        <v>4.9720000000000004</v>
      </c>
      <c r="H127" s="511"/>
      <c r="I127" s="511"/>
      <c r="J127" s="511"/>
      <c r="K127" s="511"/>
      <c r="L127" s="511"/>
      <c r="M127" s="512"/>
    </row>
    <row r="128" spans="1:13">
      <c r="A128" s="533"/>
      <c r="B128" s="549"/>
      <c r="C128" s="197" t="s">
        <v>328</v>
      </c>
      <c r="D128" s="172" t="s">
        <v>50</v>
      </c>
      <c r="E128" s="168">
        <v>1E-3</v>
      </c>
      <c r="F128" s="27">
        <v>1972.8</v>
      </c>
      <c r="G128" s="169">
        <f t="shared" si="14"/>
        <v>1.9727999999999999</v>
      </c>
      <c r="H128" s="511"/>
      <c r="I128" s="511"/>
      <c r="J128" s="511"/>
      <c r="K128" s="511"/>
      <c r="L128" s="511"/>
      <c r="M128" s="512"/>
    </row>
    <row r="129" spans="1:13">
      <c r="A129" s="533"/>
      <c r="B129" s="549"/>
      <c r="C129" s="178" t="s">
        <v>214</v>
      </c>
      <c r="D129" s="172" t="s">
        <v>146</v>
      </c>
      <c r="E129" s="168">
        <v>0.1</v>
      </c>
      <c r="F129" s="27">
        <v>23.5</v>
      </c>
      <c r="G129" s="169">
        <f t="shared" si="14"/>
        <v>2.35</v>
      </c>
      <c r="H129" s="511"/>
      <c r="I129" s="511"/>
      <c r="J129" s="511"/>
      <c r="K129" s="511"/>
      <c r="L129" s="511"/>
      <c r="M129" s="512"/>
    </row>
    <row r="130" spans="1:13">
      <c r="A130" s="533"/>
      <c r="B130" s="549"/>
      <c r="C130" s="178" t="s">
        <v>148</v>
      </c>
      <c r="D130" s="172" t="s">
        <v>147</v>
      </c>
      <c r="E130" s="168">
        <v>1</v>
      </c>
      <c r="F130" s="23">
        <v>0.52</v>
      </c>
      <c r="G130" s="23">
        <f t="shared" si="14"/>
        <v>0.52</v>
      </c>
      <c r="H130" s="511"/>
      <c r="I130" s="511"/>
      <c r="J130" s="511"/>
      <c r="K130" s="511"/>
      <c r="L130" s="511"/>
      <c r="M130" s="512"/>
    </row>
    <row r="131" spans="1:13" ht="24">
      <c r="A131" s="533"/>
      <c r="B131" s="549"/>
      <c r="C131" s="195" t="s">
        <v>347</v>
      </c>
      <c r="D131" s="172" t="s">
        <v>147</v>
      </c>
      <c r="E131" s="168">
        <v>0.1</v>
      </c>
      <c r="F131" s="27">
        <v>10.98</v>
      </c>
      <c r="G131" s="169">
        <f t="shared" si="14"/>
        <v>1.0980000000000001</v>
      </c>
      <c r="H131" s="511"/>
      <c r="I131" s="511"/>
      <c r="J131" s="511"/>
      <c r="K131" s="511"/>
      <c r="L131" s="511"/>
      <c r="M131" s="512"/>
    </row>
    <row r="132" spans="1:13">
      <c r="A132" s="533"/>
      <c r="B132" s="549"/>
      <c r="C132" s="178" t="s">
        <v>213</v>
      </c>
      <c r="D132" s="172" t="s">
        <v>147</v>
      </c>
      <c r="E132" s="168">
        <v>0.4</v>
      </c>
      <c r="F132" s="27">
        <v>2.2999999999999998</v>
      </c>
      <c r="G132" s="169">
        <f t="shared" si="14"/>
        <v>0.91999999999999993</v>
      </c>
      <c r="H132" s="511"/>
      <c r="I132" s="511"/>
      <c r="J132" s="511"/>
      <c r="K132" s="511"/>
      <c r="L132" s="511"/>
      <c r="M132" s="512"/>
    </row>
    <row r="133" spans="1:13">
      <c r="A133" s="533"/>
      <c r="B133" s="549"/>
      <c r="C133" s="178" t="s">
        <v>55</v>
      </c>
      <c r="D133" s="172" t="s">
        <v>27</v>
      </c>
      <c r="E133" s="168">
        <v>0.1</v>
      </c>
      <c r="F133" s="27">
        <v>104.61</v>
      </c>
      <c r="G133" s="169">
        <f t="shared" si="14"/>
        <v>10.461</v>
      </c>
      <c r="H133" s="511"/>
      <c r="I133" s="511"/>
      <c r="J133" s="511"/>
      <c r="K133" s="511"/>
      <c r="L133" s="511"/>
      <c r="M133" s="512"/>
    </row>
    <row r="134" spans="1:13">
      <c r="A134" s="533"/>
      <c r="B134" s="549"/>
      <c r="C134" s="178" t="s">
        <v>56</v>
      </c>
      <c r="D134" s="172" t="s">
        <v>27</v>
      </c>
      <c r="E134" s="168">
        <v>0.1</v>
      </c>
      <c r="F134" s="27">
        <v>104.61</v>
      </c>
      <c r="G134" s="169">
        <f t="shared" si="14"/>
        <v>10.461</v>
      </c>
      <c r="H134" s="511"/>
      <c r="I134" s="511"/>
      <c r="J134" s="511"/>
      <c r="K134" s="511"/>
      <c r="L134" s="511"/>
      <c r="M134" s="512"/>
    </row>
    <row r="135" spans="1:13">
      <c r="A135" s="519" t="s">
        <v>127</v>
      </c>
      <c r="B135" s="519"/>
      <c r="C135" s="519"/>
      <c r="D135" s="519"/>
      <c r="E135" s="519"/>
      <c r="F135" s="519"/>
      <c r="G135" s="181">
        <f>SUM(G125:G134)</f>
        <v>33.53152</v>
      </c>
      <c r="H135" s="168"/>
      <c r="I135" s="168"/>
      <c r="J135" s="168"/>
      <c r="K135" s="168"/>
      <c r="L135" s="168"/>
      <c r="M135" s="181">
        <f>G135</f>
        <v>33.53152</v>
      </c>
    </row>
    <row r="136" spans="1:13">
      <c r="A136" s="533" t="s">
        <v>87</v>
      </c>
      <c r="B136" s="549" t="s">
        <v>927</v>
      </c>
      <c r="C136" s="178" t="s">
        <v>144</v>
      </c>
      <c r="D136" s="172" t="s">
        <v>143</v>
      </c>
      <c r="E136" s="168">
        <v>2E-3</v>
      </c>
      <c r="F136" s="27">
        <v>190</v>
      </c>
      <c r="G136" s="169">
        <f>E136*F136</f>
        <v>0.38</v>
      </c>
      <c r="H136" s="511"/>
      <c r="I136" s="511"/>
      <c r="J136" s="511"/>
      <c r="K136" s="511">
        <v>950</v>
      </c>
      <c r="L136" s="511"/>
      <c r="M136" s="512"/>
    </row>
    <row r="137" spans="1:13">
      <c r="A137" s="533"/>
      <c r="B137" s="549"/>
      <c r="C137" s="197" t="s">
        <v>198</v>
      </c>
      <c r="D137" s="172" t="s">
        <v>143</v>
      </c>
      <c r="E137" s="168">
        <v>2E-3</v>
      </c>
      <c r="F137" s="27">
        <v>198.36</v>
      </c>
      <c r="G137" s="169">
        <f t="shared" ref="G137:G145" si="15">E137*F137</f>
        <v>0.39672000000000002</v>
      </c>
      <c r="H137" s="511"/>
      <c r="I137" s="511"/>
      <c r="J137" s="511"/>
      <c r="K137" s="511"/>
      <c r="L137" s="511"/>
      <c r="M137" s="512"/>
    </row>
    <row r="138" spans="1:13">
      <c r="A138" s="533"/>
      <c r="B138" s="549"/>
      <c r="C138" s="178" t="s">
        <v>25</v>
      </c>
      <c r="D138" s="172" t="s">
        <v>27</v>
      </c>
      <c r="E138" s="168">
        <v>0.02</v>
      </c>
      <c r="F138" s="27">
        <v>248.6</v>
      </c>
      <c r="G138" s="169">
        <f t="shared" si="15"/>
        <v>4.9720000000000004</v>
      </c>
      <c r="H138" s="511"/>
      <c r="I138" s="511"/>
      <c r="J138" s="511"/>
      <c r="K138" s="511"/>
      <c r="L138" s="511"/>
      <c r="M138" s="512"/>
    </row>
    <row r="139" spans="1:13">
      <c r="A139" s="533"/>
      <c r="B139" s="549"/>
      <c r="C139" s="197" t="s">
        <v>328</v>
      </c>
      <c r="D139" s="172" t="s">
        <v>50</v>
      </c>
      <c r="E139" s="168">
        <v>1E-3</v>
      </c>
      <c r="F139" s="27">
        <v>1972.8</v>
      </c>
      <c r="G139" s="169">
        <f t="shared" si="15"/>
        <v>1.9727999999999999</v>
      </c>
      <c r="H139" s="511"/>
      <c r="I139" s="511"/>
      <c r="J139" s="511"/>
      <c r="K139" s="511"/>
      <c r="L139" s="511"/>
      <c r="M139" s="512"/>
    </row>
    <row r="140" spans="1:13">
      <c r="A140" s="533"/>
      <c r="B140" s="549"/>
      <c r="C140" s="178" t="s">
        <v>214</v>
      </c>
      <c r="D140" s="172" t="s">
        <v>146</v>
      </c>
      <c r="E140" s="168">
        <v>0.1</v>
      </c>
      <c r="F140" s="27">
        <v>23.5</v>
      </c>
      <c r="G140" s="169">
        <f t="shared" si="15"/>
        <v>2.35</v>
      </c>
      <c r="H140" s="511"/>
      <c r="I140" s="511"/>
      <c r="J140" s="511"/>
      <c r="K140" s="511"/>
      <c r="L140" s="511"/>
      <c r="M140" s="512"/>
    </row>
    <row r="141" spans="1:13">
      <c r="A141" s="533"/>
      <c r="B141" s="549"/>
      <c r="C141" s="178" t="s">
        <v>148</v>
      </c>
      <c r="D141" s="172" t="s">
        <v>147</v>
      </c>
      <c r="E141" s="168">
        <v>1</v>
      </c>
      <c r="F141" s="23">
        <v>0.52</v>
      </c>
      <c r="G141" s="23">
        <f t="shared" si="15"/>
        <v>0.52</v>
      </c>
      <c r="H141" s="511"/>
      <c r="I141" s="511"/>
      <c r="J141" s="511"/>
      <c r="K141" s="511"/>
      <c r="L141" s="511"/>
      <c r="M141" s="512"/>
    </row>
    <row r="142" spans="1:13" ht="24">
      <c r="A142" s="533"/>
      <c r="B142" s="549"/>
      <c r="C142" s="195" t="s">
        <v>347</v>
      </c>
      <c r="D142" s="172" t="s">
        <v>147</v>
      </c>
      <c r="E142" s="168">
        <v>0.1</v>
      </c>
      <c r="F142" s="27">
        <v>10.98</v>
      </c>
      <c r="G142" s="169">
        <f t="shared" si="15"/>
        <v>1.0980000000000001</v>
      </c>
      <c r="H142" s="511"/>
      <c r="I142" s="511"/>
      <c r="J142" s="511"/>
      <c r="K142" s="511"/>
      <c r="L142" s="511"/>
      <c r="M142" s="512"/>
    </row>
    <row r="143" spans="1:13">
      <c r="A143" s="533"/>
      <c r="B143" s="549"/>
      <c r="C143" s="178" t="s">
        <v>213</v>
      </c>
      <c r="D143" s="172" t="s">
        <v>147</v>
      </c>
      <c r="E143" s="168">
        <v>0.4</v>
      </c>
      <c r="F143" s="27">
        <v>2.2999999999999998</v>
      </c>
      <c r="G143" s="169">
        <f t="shared" si="15"/>
        <v>0.91999999999999993</v>
      </c>
      <c r="H143" s="511"/>
      <c r="I143" s="511"/>
      <c r="J143" s="511"/>
      <c r="K143" s="511"/>
      <c r="L143" s="511"/>
      <c r="M143" s="512"/>
    </row>
    <row r="144" spans="1:13">
      <c r="A144" s="533"/>
      <c r="B144" s="549"/>
      <c r="C144" s="178" t="s">
        <v>55</v>
      </c>
      <c r="D144" s="172" t="s">
        <v>27</v>
      </c>
      <c r="E144" s="168">
        <v>0.1</v>
      </c>
      <c r="F144" s="27">
        <v>104.61</v>
      </c>
      <c r="G144" s="169">
        <f t="shared" si="15"/>
        <v>10.461</v>
      </c>
      <c r="H144" s="511"/>
      <c r="I144" s="511"/>
      <c r="J144" s="511"/>
      <c r="K144" s="511"/>
      <c r="L144" s="511"/>
      <c r="M144" s="512"/>
    </row>
    <row r="145" spans="1:13">
      <c r="A145" s="533"/>
      <c r="B145" s="549"/>
      <c r="C145" s="178" t="s">
        <v>56</v>
      </c>
      <c r="D145" s="172" t="s">
        <v>27</v>
      </c>
      <c r="E145" s="168">
        <v>0.1</v>
      </c>
      <c r="F145" s="27">
        <v>104.61</v>
      </c>
      <c r="G145" s="169">
        <f t="shared" si="15"/>
        <v>10.461</v>
      </c>
      <c r="H145" s="511"/>
      <c r="I145" s="511"/>
      <c r="J145" s="511"/>
      <c r="K145" s="511"/>
      <c r="L145" s="511"/>
      <c r="M145" s="512"/>
    </row>
    <row r="146" spans="1:13">
      <c r="A146" s="519" t="s">
        <v>127</v>
      </c>
      <c r="B146" s="519"/>
      <c r="C146" s="519"/>
      <c r="D146" s="519"/>
      <c r="E146" s="519"/>
      <c r="F146" s="519"/>
      <c r="G146" s="181">
        <f>SUM(G136:G145)</f>
        <v>33.53152</v>
      </c>
      <c r="H146" s="168"/>
      <c r="I146" s="168"/>
      <c r="J146" s="168"/>
      <c r="K146" s="168"/>
      <c r="L146" s="168"/>
      <c r="M146" s="181">
        <f>G146</f>
        <v>33.53152</v>
      </c>
    </row>
    <row r="147" spans="1:13">
      <c r="A147" s="533" t="s">
        <v>1109</v>
      </c>
      <c r="B147" s="549" t="s">
        <v>929</v>
      </c>
      <c r="C147" s="178" t="s">
        <v>144</v>
      </c>
      <c r="D147" s="172" t="s">
        <v>143</v>
      </c>
      <c r="E147" s="168">
        <v>2E-3</v>
      </c>
      <c r="F147" s="27">
        <v>190</v>
      </c>
      <c r="G147" s="169">
        <f>E147*F147</f>
        <v>0.38</v>
      </c>
      <c r="H147" s="511"/>
      <c r="I147" s="511"/>
      <c r="J147" s="511"/>
      <c r="K147" s="511">
        <v>950</v>
      </c>
      <c r="L147" s="511"/>
      <c r="M147" s="512"/>
    </row>
    <row r="148" spans="1:13">
      <c r="A148" s="533"/>
      <c r="B148" s="549"/>
      <c r="C148" s="197" t="s">
        <v>198</v>
      </c>
      <c r="D148" s="172" t="s">
        <v>143</v>
      </c>
      <c r="E148" s="168">
        <v>2E-3</v>
      </c>
      <c r="F148" s="27">
        <v>198.36</v>
      </c>
      <c r="G148" s="169">
        <f t="shared" ref="G148:G155" si="16">E148*F148</f>
        <v>0.39672000000000002</v>
      </c>
      <c r="H148" s="511"/>
      <c r="I148" s="511"/>
      <c r="J148" s="511"/>
      <c r="K148" s="511"/>
      <c r="L148" s="511"/>
      <c r="M148" s="512"/>
    </row>
    <row r="149" spans="1:13">
      <c r="A149" s="533"/>
      <c r="B149" s="549"/>
      <c r="C149" s="178" t="s">
        <v>25</v>
      </c>
      <c r="D149" s="172" t="s">
        <v>27</v>
      </c>
      <c r="E149" s="168">
        <v>0.02</v>
      </c>
      <c r="F149" s="27">
        <v>248.6</v>
      </c>
      <c r="G149" s="169">
        <f t="shared" si="16"/>
        <v>4.9720000000000004</v>
      </c>
      <c r="H149" s="511"/>
      <c r="I149" s="511"/>
      <c r="J149" s="511"/>
      <c r="K149" s="511"/>
      <c r="L149" s="511"/>
      <c r="M149" s="512"/>
    </row>
    <row r="150" spans="1:13">
      <c r="A150" s="533"/>
      <c r="B150" s="549"/>
      <c r="C150" s="197" t="s">
        <v>328</v>
      </c>
      <c r="D150" s="172" t="s">
        <v>50</v>
      </c>
      <c r="E150" s="168">
        <v>1E-3</v>
      </c>
      <c r="F150" s="27">
        <v>1972.8</v>
      </c>
      <c r="G150" s="169">
        <f t="shared" si="16"/>
        <v>1.9727999999999999</v>
      </c>
      <c r="H150" s="511"/>
      <c r="I150" s="511"/>
      <c r="J150" s="511"/>
      <c r="K150" s="511"/>
      <c r="L150" s="511"/>
      <c r="M150" s="512"/>
    </row>
    <row r="151" spans="1:13">
      <c r="A151" s="533"/>
      <c r="B151" s="549"/>
      <c r="C151" s="178" t="s">
        <v>214</v>
      </c>
      <c r="D151" s="172" t="s">
        <v>146</v>
      </c>
      <c r="E151" s="168">
        <v>0.1</v>
      </c>
      <c r="F151" s="27">
        <v>23.5</v>
      </c>
      <c r="G151" s="169">
        <f t="shared" si="16"/>
        <v>2.35</v>
      </c>
      <c r="H151" s="511"/>
      <c r="I151" s="511"/>
      <c r="J151" s="511"/>
      <c r="K151" s="511"/>
      <c r="L151" s="511"/>
      <c r="M151" s="512"/>
    </row>
    <row r="152" spans="1:13">
      <c r="A152" s="533"/>
      <c r="B152" s="549"/>
      <c r="C152" s="178" t="s">
        <v>148</v>
      </c>
      <c r="D152" s="172" t="s">
        <v>147</v>
      </c>
      <c r="E152" s="168">
        <v>1</v>
      </c>
      <c r="F152" s="23">
        <v>0.52</v>
      </c>
      <c r="G152" s="23">
        <f t="shared" si="16"/>
        <v>0.52</v>
      </c>
      <c r="H152" s="511"/>
      <c r="I152" s="511"/>
      <c r="J152" s="511"/>
      <c r="K152" s="511"/>
      <c r="L152" s="511"/>
      <c r="M152" s="512"/>
    </row>
    <row r="153" spans="1:13" ht="24">
      <c r="A153" s="533"/>
      <c r="B153" s="549"/>
      <c r="C153" s="195" t="s">
        <v>347</v>
      </c>
      <c r="D153" s="172" t="s">
        <v>147</v>
      </c>
      <c r="E153" s="168">
        <v>0.1</v>
      </c>
      <c r="F153" s="27">
        <v>10.98</v>
      </c>
      <c r="G153" s="169">
        <f t="shared" si="16"/>
        <v>1.0980000000000001</v>
      </c>
      <c r="H153" s="511"/>
      <c r="I153" s="511"/>
      <c r="J153" s="511"/>
      <c r="K153" s="511"/>
      <c r="L153" s="511"/>
      <c r="M153" s="512"/>
    </row>
    <row r="154" spans="1:13">
      <c r="A154" s="533"/>
      <c r="B154" s="549"/>
      <c r="C154" s="178" t="s">
        <v>213</v>
      </c>
      <c r="D154" s="172" t="s">
        <v>147</v>
      </c>
      <c r="E154" s="168">
        <v>0.4</v>
      </c>
      <c r="F154" s="27">
        <v>2.2999999999999998</v>
      </c>
      <c r="G154" s="169">
        <f t="shared" si="16"/>
        <v>0.91999999999999993</v>
      </c>
      <c r="H154" s="511"/>
      <c r="I154" s="511"/>
      <c r="J154" s="511"/>
      <c r="K154" s="511"/>
      <c r="L154" s="511"/>
      <c r="M154" s="512"/>
    </row>
    <row r="155" spans="1:13">
      <c r="A155" s="533"/>
      <c r="B155" s="549"/>
      <c r="C155" s="178" t="s">
        <v>52</v>
      </c>
      <c r="D155" s="172" t="s">
        <v>27</v>
      </c>
      <c r="E155" s="168">
        <v>0.1</v>
      </c>
      <c r="F155" s="27">
        <v>216.37</v>
      </c>
      <c r="G155" s="169">
        <f t="shared" si="16"/>
        <v>21.637</v>
      </c>
      <c r="H155" s="511"/>
      <c r="I155" s="511"/>
      <c r="J155" s="511"/>
      <c r="K155" s="511"/>
      <c r="L155" s="511"/>
      <c r="M155" s="512"/>
    </row>
    <row r="156" spans="1:13">
      <c r="A156" s="519" t="s">
        <v>127</v>
      </c>
      <c r="B156" s="519"/>
      <c r="C156" s="519"/>
      <c r="D156" s="519"/>
      <c r="E156" s="519"/>
      <c r="F156" s="519"/>
      <c r="G156" s="181">
        <f>SUM(G147:G155)</f>
        <v>34.246520000000004</v>
      </c>
      <c r="H156" s="168"/>
      <c r="I156" s="168"/>
      <c r="J156" s="168"/>
      <c r="K156" s="168"/>
      <c r="L156" s="168"/>
      <c r="M156" s="181">
        <f>G156</f>
        <v>34.246520000000004</v>
      </c>
    </row>
    <row r="157" spans="1:13">
      <c r="A157" s="533" t="s">
        <v>199</v>
      </c>
      <c r="B157" s="549" t="s">
        <v>930</v>
      </c>
      <c r="C157" s="197" t="s">
        <v>144</v>
      </c>
      <c r="D157" s="172" t="s">
        <v>143</v>
      </c>
      <c r="E157" s="168">
        <v>2E-3</v>
      </c>
      <c r="F157" s="27">
        <v>190</v>
      </c>
      <c r="G157" s="169">
        <f>E157*F157</f>
        <v>0.38</v>
      </c>
      <c r="H157" s="514" t="s">
        <v>289</v>
      </c>
      <c r="I157" s="514">
        <f>180653.75-47526.53</f>
        <v>133127.22</v>
      </c>
      <c r="J157" s="631">
        <v>1</v>
      </c>
      <c r="K157" s="514">
        <v>8563</v>
      </c>
      <c r="L157" s="612"/>
      <c r="M157" s="612"/>
    </row>
    <row r="158" spans="1:13" ht="24">
      <c r="A158" s="533"/>
      <c r="B158" s="549"/>
      <c r="C158" s="197" t="s">
        <v>407</v>
      </c>
      <c r="D158" s="172" t="s">
        <v>147</v>
      </c>
      <c r="E158" s="168">
        <v>1</v>
      </c>
      <c r="F158" s="27">
        <v>1.05</v>
      </c>
      <c r="G158" s="169">
        <f t="shared" ref="G158:G170" si="17">E158*F158</f>
        <v>1.05</v>
      </c>
      <c r="H158" s="514"/>
      <c r="I158" s="514"/>
      <c r="J158" s="631"/>
      <c r="K158" s="514"/>
      <c r="L158" s="612"/>
      <c r="M158" s="612"/>
    </row>
    <row r="159" spans="1:13">
      <c r="A159" s="533"/>
      <c r="B159" s="549"/>
      <c r="C159" s="159" t="s">
        <v>64</v>
      </c>
      <c r="D159" s="172" t="s">
        <v>147</v>
      </c>
      <c r="E159" s="168">
        <v>1</v>
      </c>
      <c r="F159" s="27">
        <v>0.7</v>
      </c>
      <c r="G159" s="169">
        <f t="shared" si="17"/>
        <v>0.7</v>
      </c>
      <c r="H159" s="514"/>
      <c r="I159" s="514"/>
      <c r="J159" s="631"/>
      <c r="K159" s="514"/>
      <c r="L159" s="612"/>
      <c r="M159" s="612"/>
    </row>
    <row r="160" spans="1:13" ht="15.75" customHeight="1">
      <c r="A160" s="533"/>
      <c r="B160" s="549"/>
      <c r="C160" s="159" t="s">
        <v>385</v>
      </c>
      <c r="D160" s="172" t="s">
        <v>147</v>
      </c>
      <c r="E160" s="168">
        <v>1</v>
      </c>
      <c r="F160" s="27">
        <v>11.8</v>
      </c>
      <c r="G160" s="169">
        <f t="shared" si="17"/>
        <v>11.8</v>
      </c>
      <c r="H160" s="514"/>
      <c r="I160" s="514"/>
      <c r="J160" s="631"/>
      <c r="K160" s="514"/>
      <c r="L160" s="612"/>
      <c r="M160" s="612"/>
    </row>
    <row r="161" spans="1:13" ht="24">
      <c r="A161" s="533"/>
      <c r="B161" s="549"/>
      <c r="C161" s="197" t="s">
        <v>71</v>
      </c>
      <c r="D161" s="172" t="s">
        <v>147</v>
      </c>
      <c r="E161" s="168">
        <v>1</v>
      </c>
      <c r="F161" s="27">
        <v>8.43</v>
      </c>
      <c r="G161" s="169">
        <f t="shared" si="17"/>
        <v>8.43</v>
      </c>
      <c r="H161" s="514"/>
      <c r="I161" s="514"/>
      <c r="J161" s="631"/>
      <c r="K161" s="514"/>
      <c r="L161" s="612"/>
      <c r="M161" s="612"/>
    </row>
    <row r="162" spans="1:13" ht="24">
      <c r="A162" s="533"/>
      <c r="B162" s="549"/>
      <c r="C162" s="197" t="s">
        <v>380</v>
      </c>
      <c r="D162" s="172" t="s">
        <v>27</v>
      </c>
      <c r="E162" s="168">
        <v>2E-3</v>
      </c>
      <c r="F162" s="27">
        <v>6742.8</v>
      </c>
      <c r="G162" s="169">
        <f t="shared" si="17"/>
        <v>13.4856</v>
      </c>
      <c r="H162" s="514"/>
      <c r="I162" s="514"/>
      <c r="J162" s="631"/>
      <c r="K162" s="514"/>
      <c r="L162" s="612"/>
      <c r="M162" s="612"/>
    </row>
    <row r="163" spans="1:13">
      <c r="A163" s="533"/>
      <c r="B163" s="549"/>
      <c r="C163" s="197" t="s">
        <v>198</v>
      </c>
      <c r="D163" s="172" t="s">
        <v>143</v>
      </c>
      <c r="E163" s="168">
        <v>6.0000000000000001E-3</v>
      </c>
      <c r="F163" s="27">
        <v>198.36</v>
      </c>
      <c r="G163" s="169">
        <f t="shared" si="17"/>
        <v>1.1901600000000001</v>
      </c>
      <c r="H163" s="514"/>
      <c r="I163" s="514"/>
      <c r="J163" s="631"/>
      <c r="K163" s="514"/>
      <c r="L163" s="612"/>
      <c r="M163" s="612"/>
    </row>
    <row r="164" spans="1:13">
      <c r="A164" s="533"/>
      <c r="B164" s="549"/>
      <c r="C164" s="178" t="s">
        <v>2</v>
      </c>
      <c r="D164" s="172" t="s">
        <v>146</v>
      </c>
      <c r="E164" s="168">
        <v>0.1</v>
      </c>
      <c r="F164" s="27">
        <v>23.5</v>
      </c>
      <c r="G164" s="169">
        <f t="shared" si="17"/>
        <v>2.35</v>
      </c>
      <c r="H164" s="514"/>
      <c r="I164" s="514"/>
      <c r="J164" s="631"/>
      <c r="K164" s="514"/>
      <c r="L164" s="612"/>
      <c r="M164" s="612"/>
    </row>
    <row r="165" spans="1:13">
      <c r="A165" s="533"/>
      <c r="B165" s="549"/>
      <c r="C165" s="197" t="s">
        <v>328</v>
      </c>
      <c r="D165" s="172" t="s">
        <v>50</v>
      </c>
      <c r="E165" s="168">
        <v>1E-3</v>
      </c>
      <c r="F165" s="27">
        <v>1972.8</v>
      </c>
      <c r="G165" s="169">
        <f t="shared" si="17"/>
        <v>1.9727999999999999</v>
      </c>
      <c r="H165" s="514"/>
      <c r="I165" s="514"/>
      <c r="J165" s="631"/>
      <c r="K165" s="514"/>
      <c r="L165" s="612"/>
      <c r="M165" s="612"/>
    </row>
    <row r="166" spans="1:13">
      <c r="A166" s="533"/>
      <c r="B166" s="549"/>
      <c r="C166" s="178" t="s">
        <v>148</v>
      </c>
      <c r="D166" s="172" t="s">
        <v>147</v>
      </c>
      <c r="E166" s="168">
        <v>1</v>
      </c>
      <c r="F166" s="23">
        <v>0.52</v>
      </c>
      <c r="G166" s="23">
        <f t="shared" si="17"/>
        <v>0.52</v>
      </c>
      <c r="H166" s="514"/>
      <c r="I166" s="514"/>
      <c r="J166" s="631"/>
      <c r="K166" s="514"/>
      <c r="L166" s="612"/>
      <c r="M166" s="612"/>
    </row>
    <row r="167" spans="1:13" ht="24">
      <c r="A167" s="533"/>
      <c r="B167" s="549"/>
      <c r="C167" s="197" t="s">
        <v>91</v>
      </c>
      <c r="D167" s="172" t="s">
        <v>147</v>
      </c>
      <c r="E167" s="168">
        <v>3.3E-4</v>
      </c>
      <c r="F167" s="27">
        <v>5954.45</v>
      </c>
      <c r="G167" s="169">
        <f t="shared" si="17"/>
        <v>1.9649684999999999</v>
      </c>
      <c r="H167" s="514"/>
      <c r="I167" s="514"/>
      <c r="J167" s="631"/>
      <c r="K167" s="514"/>
      <c r="L167" s="612"/>
      <c r="M167" s="612"/>
    </row>
    <row r="168" spans="1:13" ht="24">
      <c r="A168" s="533"/>
      <c r="B168" s="549"/>
      <c r="C168" s="197" t="s">
        <v>94</v>
      </c>
      <c r="D168" s="172" t="s">
        <v>27</v>
      </c>
      <c r="E168" s="168">
        <v>0.03</v>
      </c>
      <c r="F168" s="27">
        <v>891.96</v>
      </c>
      <c r="G168" s="169">
        <f t="shared" si="17"/>
        <v>26.758800000000001</v>
      </c>
      <c r="H168" s="514"/>
      <c r="I168" s="514"/>
      <c r="J168" s="631"/>
      <c r="K168" s="514"/>
      <c r="L168" s="612"/>
      <c r="M168" s="612"/>
    </row>
    <row r="169" spans="1:13" ht="24">
      <c r="A169" s="533"/>
      <c r="B169" s="549"/>
      <c r="C169" s="197" t="s">
        <v>95</v>
      </c>
      <c r="D169" s="172" t="s">
        <v>27</v>
      </c>
      <c r="E169" s="168">
        <v>0.03</v>
      </c>
      <c r="F169" s="27">
        <v>902.61</v>
      </c>
      <c r="G169" s="169">
        <f t="shared" si="17"/>
        <v>27.078299999999999</v>
      </c>
      <c r="H169" s="514"/>
      <c r="I169" s="514"/>
      <c r="J169" s="631"/>
      <c r="K169" s="514"/>
      <c r="L169" s="612"/>
      <c r="M169" s="612"/>
    </row>
    <row r="170" spans="1:13">
      <c r="A170" s="533"/>
      <c r="B170" s="549"/>
      <c r="C170" s="197" t="s">
        <v>379</v>
      </c>
      <c r="D170" s="172" t="s">
        <v>27</v>
      </c>
      <c r="E170" s="168">
        <v>5.0000000000000001E-3</v>
      </c>
      <c r="F170" s="27">
        <v>480.44</v>
      </c>
      <c r="G170" s="169">
        <f t="shared" si="17"/>
        <v>2.4022000000000001</v>
      </c>
      <c r="H170" s="514"/>
      <c r="I170" s="514"/>
      <c r="J170" s="631"/>
      <c r="K170" s="514"/>
      <c r="L170" s="612"/>
      <c r="M170" s="612"/>
    </row>
    <row r="171" spans="1:13">
      <c r="A171" s="519" t="s">
        <v>127</v>
      </c>
      <c r="B171" s="519"/>
      <c r="C171" s="519"/>
      <c r="D171" s="519"/>
      <c r="E171" s="519"/>
      <c r="F171" s="519"/>
      <c r="G171" s="181">
        <f>SUM(G157:G170)</f>
        <v>100.08282849999999</v>
      </c>
      <c r="H171" s="521" t="s">
        <v>127</v>
      </c>
      <c r="I171" s="521"/>
      <c r="J171" s="521"/>
      <c r="K171" s="521"/>
      <c r="L171" s="181"/>
      <c r="M171" s="181">
        <f>G171+L157</f>
        <v>100.08282849999999</v>
      </c>
    </row>
    <row r="172" spans="1:13" ht="24">
      <c r="A172" s="533" t="s">
        <v>200</v>
      </c>
      <c r="B172" s="549" t="s">
        <v>931</v>
      </c>
      <c r="C172" s="195" t="s">
        <v>414</v>
      </c>
      <c r="D172" s="172" t="s">
        <v>50</v>
      </c>
      <c r="E172" s="168">
        <v>0.01</v>
      </c>
      <c r="F172" s="27">
        <v>239.15</v>
      </c>
      <c r="G172" s="169">
        <f>E172*F172</f>
        <v>2.3915000000000002</v>
      </c>
      <c r="H172" s="511" t="s">
        <v>249</v>
      </c>
      <c r="I172" s="511">
        <f>26284.8</f>
        <v>26284.799999999999</v>
      </c>
      <c r="J172" s="515">
        <v>1</v>
      </c>
      <c r="K172" s="511">
        <v>16869</v>
      </c>
      <c r="L172" s="512"/>
      <c r="M172" s="512"/>
    </row>
    <row r="173" spans="1:13">
      <c r="A173" s="533"/>
      <c r="B173" s="549"/>
      <c r="C173" s="195" t="s">
        <v>405</v>
      </c>
      <c r="D173" s="172" t="s">
        <v>50</v>
      </c>
      <c r="E173" s="168">
        <v>1E-3</v>
      </c>
      <c r="F173" s="27">
        <v>426.94</v>
      </c>
      <c r="G173" s="169">
        <f>E173*F173</f>
        <v>0.42693999999999999</v>
      </c>
      <c r="H173" s="511"/>
      <c r="I173" s="511"/>
      <c r="J173" s="515"/>
      <c r="K173" s="511"/>
      <c r="L173" s="512"/>
      <c r="M173" s="512"/>
    </row>
    <row r="174" spans="1:13" ht="24">
      <c r="A174" s="533"/>
      <c r="B174" s="549"/>
      <c r="C174" s="195" t="s">
        <v>381</v>
      </c>
      <c r="D174" s="172" t="s">
        <v>147</v>
      </c>
      <c r="E174" s="168">
        <v>2</v>
      </c>
      <c r="F174" s="27">
        <v>1.1100000000000001</v>
      </c>
      <c r="G174" s="169">
        <f>E174*F174</f>
        <v>2.2200000000000002</v>
      </c>
      <c r="H174" s="511"/>
      <c r="I174" s="511"/>
      <c r="J174" s="511"/>
      <c r="K174" s="511"/>
      <c r="L174" s="512"/>
      <c r="M174" s="512"/>
    </row>
    <row r="175" spans="1:13">
      <c r="A175" s="533"/>
      <c r="B175" s="549"/>
      <c r="C175" s="178" t="s">
        <v>30</v>
      </c>
      <c r="D175" s="172" t="s">
        <v>143</v>
      </c>
      <c r="E175" s="168">
        <v>1E-3</v>
      </c>
      <c r="F175" s="27">
        <v>240</v>
      </c>
      <c r="G175" s="169">
        <f t="shared" ref="G175:G182" si="18">E175*F175</f>
        <v>0.24</v>
      </c>
      <c r="H175" s="511"/>
      <c r="I175" s="511"/>
      <c r="J175" s="511"/>
      <c r="K175" s="511"/>
      <c r="L175" s="512"/>
      <c r="M175" s="512"/>
    </row>
    <row r="176" spans="1:13">
      <c r="A176" s="533"/>
      <c r="B176" s="549"/>
      <c r="C176" s="197" t="s">
        <v>201</v>
      </c>
      <c r="D176" s="172" t="s">
        <v>143</v>
      </c>
      <c r="E176" s="168">
        <v>6.0000000000000001E-3</v>
      </c>
      <c r="F176" s="27">
        <v>198.36</v>
      </c>
      <c r="G176" s="169">
        <f t="shared" si="18"/>
        <v>1.1901600000000001</v>
      </c>
      <c r="H176" s="511"/>
      <c r="I176" s="511"/>
      <c r="J176" s="511"/>
      <c r="K176" s="511"/>
      <c r="L176" s="512"/>
      <c r="M176" s="512"/>
    </row>
    <row r="177" spans="1:13">
      <c r="A177" s="533"/>
      <c r="B177" s="549"/>
      <c r="C177" s="178" t="s">
        <v>150</v>
      </c>
      <c r="D177" s="172" t="s">
        <v>146</v>
      </c>
      <c r="E177" s="168">
        <v>1</v>
      </c>
      <c r="F177" s="27">
        <v>23.5</v>
      </c>
      <c r="G177" s="169">
        <f t="shared" si="18"/>
        <v>23.5</v>
      </c>
      <c r="H177" s="511"/>
      <c r="I177" s="511"/>
      <c r="J177" s="511"/>
      <c r="K177" s="511"/>
      <c r="L177" s="512"/>
      <c r="M177" s="512"/>
    </row>
    <row r="178" spans="1:13">
      <c r="A178" s="533"/>
      <c r="B178" s="549"/>
      <c r="C178" s="178" t="s">
        <v>144</v>
      </c>
      <c r="D178" s="172" t="s">
        <v>143</v>
      </c>
      <c r="E178" s="168">
        <v>2E-3</v>
      </c>
      <c r="F178" s="27">
        <v>190</v>
      </c>
      <c r="G178" s="169">
        <f t="shared" si="18"/>
        <v>0.38</v>
      </c>
      <c r="H178" s="511"/>
      <c r="I178" s="511"/>
      <c r="J178" s="511"/>
      <c r="K178" s="511"/>
      <c r="L178" s="512"/>
      <c r="M178" s="512"/>
    </row>
    <row r="179" spans="1:13">
      <c r="A179" s="533"/>
      <c r="B179" s="549"/>
      <c r="C179" s="159" t="s">
        <v>385</v>
      </c>
      <c r="D179" s="172" t="s">
        <v>147</v>
      </c>
      <c r="E179" s="168">
        <v>1</v>
      </c>
      <c r="F179" s="27">
        <v>11.8</v>
      </c>
      <c r="G179" s="169">
        <f t="shared" si="18"/>
        <v>11.8</v>
      </c>
      <c r="H179" s="511"/>
      <c r="I179" s="511"/>
      <c r="J179" s="511"/>
      <c r="K179" s="511"/>
      <c r="L179" s="512"/>
      <c r="M179" s="512"/>
    </row>
    <row r="180" spans="1:13" ht="24">
      <c r="A180" s="533"/>
      <c r="B180" s="549"/>
      <c r="C180" s="197" t="s">
        <v>44</v>
      </c>
      <c r="D180" s="172" t="s">
        <v>50</v>
      </c>
      <c r="E180" s="168">
        <v>5.0000000000000001E-3</v>
      </c>
      <c r="F180" s="27">
        <v>866.6</v>
      </c>
      <c r="G180" s="169">
        <f t="shared" si="18"/>
        <v>4.3330000000000002</v>
      </c>
      <c r="H180" s="511"/>
      <c r="I180" s="511"/>
      <c r="J180" s="511"/>
      <c r="K180" s="511"/>
      <c r="L180" s="512"/>
      <c r="M180" s="512"/>
    </row>
    <row r="181" spans="1:13">
      <c r="A181" s="533"/>
      <c r="B181" s="549"/>
      <c r="C181" s="197" t="s">
        <v>328</v>
      </c>
      <c r="D181" s="172" t="s">
        <v>50</v>
      </c>
      <c r="E181" s="168">
        <v>1E-3</v>
      </c>
      <c r="F181" s="27">
        <v>1972.8</v>
      </c>
      <c r="G181" s="169">
        <f t="shared" si="18"/>
        <v>1.9727999999999999</v>
      </c>
      <c r="H181" s="511"/>
      <c r="I181" s="511"/>
      <c r="J181" s="511"/>
      <c r="K181" s="511"/>
      <c r="L181" s="512"/>
      <c r="M181" s="512"/>
    </row>
    <row r="182" spans="1:13">
      <c r="A182" s="533"/>
      <c r="B182" s="549"/>
      <c r="C182" s="178" t="s">
        <v>148</v>
      </c>
      <c r="D182" s="172" t="s">
        <v>147</v>
      </c>
      <c r="E182" s="168">
        <v>1</v>
      </c>
      <c r="F182" s="23">
        <v>0.52</v>
      </c>
      <c r="G182" s="23">
        <f t="shared" si="18"/>
        <v>0.52</v>
      </c>
      <c r="H182" s="511"/>
      <c r="I182" s="511"/>
      <c r="J182" s="511"/>
      <c r="K182" s="511"/>
      <c r="L182" s="512"/>
      <c r="M182" s="512"/>
    </row>
    <row r="183" spans="1:13">
      <c r="A183" s="519" t="s">
        <v>127</v>
      </c>
      <c r="B183" s="519"/>
      <c r="C183" s="519"/>
      <c r="D183" s="519"/>
      <c r="E183" s="519"/>
      <c r="F183" s="519"/>
      <c r="G183" s="181">
        <f>SUM(G172:G182)</f>
        <v>48.974400000000003</v>
      </c>
      <c r="H183" s="168"/>
      <c r="I183" s="168"/>
      <c r="J183" s="168"/>
      <c r="K183" s="168"/>
      <c r="L183" s="192"/>
      <c r="M183" s="181">
        <f>G183+L172</f>
        <v>48.974400000000003</v>
      </c>
    </row>
    <row r="184" spans="1:13" ht="24">
      <c r="A184" s="533" t="s">
        <v>202</v>
      </c>
      <c r="B184" s="549" t="s">
        <v>932</v>
      </c>
      <c r="C184" s="195" t="s">
        <v>414</v>
      </c>
      <c r="D184" s="172" t="s">
        <v>50</v>
      </c>
      <c r="E184" s="168">
        <v>0.01</v>
      </c>
      <c r="F184" s="27">
        <v>239.15</v>
      </c>
      <c r="G184" s="169">
        <f>E184*F184</f>
        <v>2.3915000000000002</v>
      </c>
      <c r="H184" s="511" t="s">
        <v>249</v>
      </c>
      <c r="I184" s="511">
        <v>26284.799999999999</v>
      </c>
      <c r="J184" s="515">
        <v>1</v>
      </c>
      <c r="K184" s="511">
        <v>16869</v>
      </c>
      <c r="L184" s="512"/>
      <c r="M184" s="512"/>
    </row>
    <row r="185" spans="1:13" ht="24">
      <c r="A185" s="533"/>
      <c r="B185" s="549"/>
      <c r="C185" s="195" t="s">
        <v>404</v>
      </c>
      <c r="D185" s="172" t="s">
        <v>50</v>
      </c>
      <c r="E185" s="168">
        <v>0.01</v>
      </c>
      <c r="F185" s="27">
        <v>192.07</v>
      </c>
      <c r="G185" s="169">
        <f>E185*F185</f>
        <v>1.9207000000000001</v>
      </c>
      <c r="H185" s="511"/>
      <c r="I185" s="511"/>
      <c r="J185" s="515"/>
      <c r="K185" s="511"/>
      <c r="L185" s="512"/>
      <c r="M185" s="512"/>
    </row>
    <row r="186" spans="1:13">
      <c r="A186" s="533"/>
      <c r="B186" s="549"/>
      <c r="C186" s="195" t="s">
        <v>33</v>
      </c>
      <c r="D186" s="172" t="s">
        <v>143</v>
      </c>
      <c r="E186" s="168">
        <v>5.0000000000000001E-3</v>
      </c>
      <c r="F186" s="169">
        <v>103.39</v>
      </c>
      <c r="G186" s="169">
        <f t="shared" ref="G186:G196" si="19">E186*F186</f>
        <v>0.51695000000000002</v>
      </c>
      <c r="H186" s="511"/>
      <c r="I186" s="511"/>
      <c r="J186" s="511"/>
      <c r="K186" s="511"/>
      <c r="L186" s="512"/>
      <c r="M186" s="512"/>
    </row>
    <row r="187" spans="1:13">
      <c r="A187" s="533"/>
      <c r="B187" s="549"/>
      <c r="C187" s="178" t="s">
        <v>100</v>
      </c>
      <c r="D187" s="172" t="s">
        <v>27</v>
      </c>
      <c r="E187" s="168">
        <v>0.04</v>
      </c>
      <c r="F187" s="169">
        <v>248.6</v>
      </c>
      <c r="G187" s="169">
        <f t="shared" si="19"/>
        <v>9.9440000000000008</v>
      </c>
      <c r="H187" s="511"/>
      <c r="I187" s="511"/>
      <c r="J187" s="511"/>
      <c r="K187" s="511"/>
      <c r="L187" s="512"/>
      <c r="M187" s="512"/>
    </row>
    <row r="188" spans="1:13">
      <c r="A188" s="533"/>
      <c r="B188" s="549"/>
      <c r="C188" s="159" t="s">
        <v>144</v>
      </c>
      <c r="D188" s="172" t="s">
        <v>143</v>
      </c>
      <c r="E188" s="168">
        <v>2E-3</v>
      </c>
      <c r="F188" s="27">
        <v>190</v>
      </c>
      <c r="G188" s="169">
        <f t="shared" si="19"/>
        <v>0.38</v>
      </c>
      <c r="H188" s="511"/>
      <c r="I188" s="511"/>
      <c r="J188" s="511"/>
      <c r="K188" s="511"/>
      <c r="L188" s="512"/>
      <c r="M188" s="512"/>
    </row>
    <row r="189" spans="1:13">
      <c r="A189" s="533"/>
      <c r="B189" s="549"/>
      <c r="C189" s="178" t="s">
        <v>96</v>
      </c>
      <c r="D189" s="172" t="s">
        <v>146</v>
      </c>
      <c r="E189" s="168">
        <v>1</v>
      </c>
      <c r="F189" s="27">
        <v>23.5</v>
      </c>
      <c r="G189" s="169">
        <f t="shared" si="19"/>
        <v>23.5</v>
      </c>
      <c r="H189" s="511"/>
      <c r="I189" s="511"/>
      <c r="J189" s="511"/>
      <c r="K189" s="511"/>
      <c r="L189" s="512"/>
      <c r="M189" s="512"/>
    </row>
    <row r="190" spans="1:13">
      <c r="A190" s="533"/>
      <c r="B190" s="549"/>
      <c r="C190" s="197" t="s">
        <v>201</v>
      </c>
      <c r="D190" s="172" t="s">
        <v>143</v>
      </c>
      <c r="E190" s="168">
        <v>6.0000000000000001E-3</v>
      </c>
      <c r="F190" s="27">
        <v>198.36</v>
      </c>
      <c r="G190" s="169">
        <f t="shared" si="19"/>
        <v>1.1901600000000001</v>
      </c>
      <c r="H190" s="511"/>
      <c r="I190" s="511"/>
      <c r="J190" s="511"/>
      <c r="K190" s="511"/>
      <c r="L190" s="512"/>
      <c r="M190" s="512"/>
    </row>
    <row r="191" spans="1:13">
      <c r="A191" s="533"/>
      <c r="B191" s="549"/>
      <c r="C191" s="159" t="s">
        <v>385</v>
      </c>
      <c r="D191" s="172" t="s">
        <v>147</v>
      </c>
      <c r="E191" s="168">
        <v>1</v>
      </c>
      <c r="F191" s="27">
        <v>11.8</v>
      </c>
      <c r="G191" s="169">
        <f t="shared" si="19"/>
        <v>11.8</v>
      </c>
      <c r="H191" s="511"/>
      <c r="I191" s="511"/>
      <c r="J191" s="511"/>
      <c r="K191" s="511"/>
      <c r="L191" s="512"/>
      <c r="M191" s="512"/>
    </row>
    <row r="192" spans="1:13" ht="24">
      <c r="A192" s="533"/>
      <c r="B192" s="549"/>
      <c r="C192" s="197" t="s">
        <v>44</v>
      </c>
      <c r="D192" s="172" t="s">
        <v>50</v>
      </c>
      <c r="E192" s="168">
        <v>5.0000000000000001E-3</v>
      </c>
      <c r="F192" s="27">
        <v>866.6</v>
      </c>
      <c r="G192" s="169">
        <f t="shared" si="19"/>
        <v>4.3330000000000002</v>
      </c>
      <c r="H192" s="511"/>
      <c r="I192" s="511"/>
      <c r="J192" s="511"/>
      <c r="K192" s="511"/>
      <c r="L192" s="512"/>
      <c r="M192" s="512"/>
    </row>
    <row r="193" spans="1:13">
      <c r="A193" s="533"/>
      <c r="B193" s="549"/>
      <c r="C193" s="178" t="s">
        <v>211</v>
      </c>
      <c r="D193" s="172" t="s">
        <v>147</v>
      </c>
      <c r="E193" s="168">
        <v>0.1</v>
      </c>
      <c r="F193" s="27">
        <v>8.43</v>
      </c>
      <c r="G193" s="169">
        <f t="shared" si="19"/>
        <v>0.84299999999999997</v>
      </c>
      <c r="H193" s="511"/>
      <c r="I193" s="511"/>
      <c r="J193" s="511"/>
      <c r="K193" s="511"/>
      <c r="L193" s="512"/>
      <c r="M193" s="512"/>
    </row>
    <row r="194" spans="1:13" ht="24">
      <c r="A194" s="533"/>
      <c r="B194" s="549"/>
      <c r="C194" s="195" t="s">
        <v>381</v>
      </c>
      <c r="D194" s="172" t="s">
        <v>147</v>
      </c>
      <c r="E194" s="168">
        <v>2</v>
      </c>
      <c r="F194" s="27">
        <v>1.1100000000000001</v>
      </c>
      <c r="G194" s="169">
        <f>E194*F194</f>
        <v>2.2200000000000002</v>
      </c>
      <c r="H194" s="511"/>
      <c r="I194" s="511"/>
      <c r="J194" s="511"/>
      <c r="K194" s="511"/>
      <c r="L194" s="512"/>
      <c r="M194" s="512"/>
    </row>
    <row r="195" spans="1:13">
      <c r="A195" s="533"/>
      <c r="B195" s="549"/>
      <c r="C195" s="178" t="s">
        <v>148</v>
      </c>
      <c r="D195" s="172" t="s">
        <v>147</v>
      </c>
      <c r="E195" s="168">
        <v>1</v>
      </c>
      <c r="F195" s="23">
        <v>0.52</v>
      </c>
      <c r="G195" s="23">
        <f t="shared" si="19"/>
        <v>0.52</v>
      </c>
      <c r="H195" s="511"/>
      <c r="I195" s="511"/>
      <c r="J195" s="511"/>
      <c r="K195" s="511"/>
      <c r="L195" s="512"/>
      <c r="M195" s="512"/>
    </row>
    <row r="196" spans="1:13">
      <c r="A196" s="533"/>
      <c r="B196" s="549"/>
      <c r="C196" s="197" t="s">
        <v>328</v>
      </c>
      <c r="D196" s="172" t="s">
        <v>50</v>
      </c>
      <c r="E196" s="168">
        <v>1E-3</v>
      </c>
      <c r="F196" s="27">
        <v>1972.8</v>
      </c>
      <c r="G196" s="169">
        <f t="shared" si="19"/>
        <v>1.9727999999999999</v>
      </c>
      <c r="H196" s="511"/>
      <c r="I196" s="511"/>
      <c r="J196" s="511"/>
      <c r="K196" s="511"/>
      <c r="L196" s="512"/>
      <c r="M196" s="512"/>
    </row>
    <row r="197" spans="1:13">
      <c r="A197" s="519" t="s">
        <v>127</v>
      </c>
      <c r="B197" s="519"/>
      <c r="C197" s="519"/>
      <c r="D197" s="519"/>
      <c r="E197" s="519"/>
      <c r="F197" s="519"/>
      <c r="G197" s="181">
        <f>SUM(G184:G196)</f>
        <v>61.532110000000003</v>
      </c>
      <c r="H197" s="168"/>
      <c r="I197" s="168"/>
      <c r="J197" s="168"/>
      <c r="K197" s="168"/>
      <c r="L197" s="192"/>
      <c r="M197" s="181">
        <f>G197+L184</f>
        <v>61.532110000000003</v>
      </c>
    </row>
    <row r="198" spans="1:13">
      <c r="A198" s="533" t="s">
        <v>203</v>
      </c>
      <c r="B198" s="549" t="s">
        <v>933</v>
      </c>
      <c r="C198" s="178" t="s">
        <v>149</v>
      </c>
      <c r="D198" s="172" t="s">
        <v>143</v>
      </c>
      <c r="E198" s="168">
        <v>2E-3</v>
      </c>
      <c r="F198" s="27">
        <v>190</v>
      </c>
      <c r="G198" s="169">
        <f>E198*F198</f>
        <v>0.38</v>
      </c>
      <c r="H198" s="511"/>
      <c r="I198" s="511"/>
      <c r="J198" s="511"/>
      <c r="K198" s="511">
        <v>749</v>
      </c>
      <c r="L198" s="511"/>
      <c r="M198" s="512"/>
    </row>
    <row r="199" spans="1:13">
      <c r="A199" s="533"/>
      <c r="B199" s="549"/>
      <c r="C199" s="178" t="s">
        <v>212</v>
      </c>
      <c r="D199" s="172" t="s">
        <v>147</v>
      </c>
      <c r="E199" s="168">
        <v>0.1</v>
      </c>
      <c r="F199" s="27">
        <v>8.27</v>
      </c>
      <c r="G199" s="169">
        <f t="shared" ref="G199:G206" si="20">E199*F199</f>
        <v>0.82699999999999996</v>
      </c>
      <c r="H199" s="511"/>
      <c r="I199" s="511"/>
      <c r="J199" s="511"/>
      <c r="K199" s="511"/>
      <c r="L199" s="511"/>
      <c r="M199" s="512"/>
    </row>
    <row r="200" spans="1:13" ht="24">
      <c r="A200" s="533"/>
      <c r="B200" s="549"/>
      <c r="C200" s="195" t="s">
        <v>57</v>
      </c>
      <c r="D200" s="172" t="s">
        <v>147</v>
      </c>
      <c r="E200" s="168">
        <v>1</v>
      </c>
      <c r="F200" s="27">
        <v>8.43</v>
      </c>
      <c r="G200" s="169">
        <f t="shared" si="20"/>
        <v>8.43</v>
      </c>
      <c r="H200" s="511"/>
      <c r="I200" s="511"/>
      <c r="J200" s="511"/>
      <c r="K200" s="511"/>
      <c r="L200" s="511"/>
      <c r="M200" s="512"/>
    </row>
    <row r="201" spans="1:13">
      <c r="A201" s="533"/>
      <c r="B201" s="549"/>
      <c r="C201" s="178" t="s">
        <v>96</v>
      </c>
      <c r="D201" s="172" t="s">
        <v>146</v>
      </c>
      <c r="E201" s="168">
        <v>1</v>
      </c>
      <c r="F201" s="27">
        <v>23.5</v>
      </c>
      <c r="G201" s="169">
        <f t="shared" si="20"/>
        <v>23.5</v>
      </c>
      <c r="H201" s="511"/>
      <c r="I201" s="511"/>
      <c r="J201" s="511"/>
      <c r="K201" s="511"/>
      <c r="L201" s="511"/>
      <c r="M201" s="512"/>
    </row>
    <row r="202" spans="1:13">
      <c r="A202" s="533"/>
      <c r="B202" s="549"/>
      <c r="C202" s="197" t="s">
        <v>198</v>
      </c>
      <c r="D202" s="172" t="s">
        <v>143</v>
      </c>
      <c r="E202" s="168">
        <v>6.0000000000000001E-3</v>
      </c>
      <c r="F202" s="27">
        <v>198.36</v>
      </c>
      <c r="G202" s="169">
        <f t="shared" si="20"/>
        <v>1.1901600000000001</v>
      </c>
      <c r="H202" s="511"/>
      <c r="I202" s="511"/>
      <c r="J202" s="511"/>
      <c r="K202" s="511"/>
      <c r="L202" s="511"/>
      <c r="M202" s="512"/>
    </row>
    <row r="203" spans="1:13">
      <c r="A203" s="533"/>
      <c r="B203" s="549"/>
      <c r="C203" s="159" t="s">
        <v>385</v>
      </c>
      <c r="D203" s="172" t="s">
        <v>147</v>
      </c>
      <c r="E203" s="168">
        <v>1</v>
      </c>
      <c r="F203" s="27">
        <v>11.8</v>
      </c>
      <c r="G203" s="169">
        <f t="shared" si="20"/>
        <v>11.8</v>
      </c>
      <c r="H203" s="511"/>
      <c r="I203" s="511"/>
      <c r="J203" s="511"/>
      <c r="K203" s="511"/>
      <c r="L203" s="511"/>
      <c r="M203" s="512"/>
    </row>
    <row r="204" spans="1:13">
      <c r="A204" s="533"/>
      <c r="B204" s="549"/>
      <c r="C204" s="197" t="s">
        <v>328</v>
      </c>
      <c r="D204" s="172" t="s">
        <v>50</v>
      </c>
      <c r="E204" s="168">
        <v>1E-3</v>
      </c>
      <c r="F204" s="27">
        <v>1972.8</v>
      </c>
      <c r="G204" s="169">
        <f t="shared" si="20"/>
        <v>1.9727999999999999</v>
      </c>
      <c r="H204" s="511"/>
      <c r="I204" s="511"/>
      <c r="J204" s="511"/>
      <c r="K204" s="511"/>
      <c r="L204" s="511"/>
      <c r="M204" s="512"/>
    </row>
    <row r="205" spans="1:13">
      <c r="A205" s="533"/>
      <c r="B205" s="549"/>
      <c r="C205" s="178" t="s">
        <v>148</v>
      </c>
      <c r="D205" s="172" t="s">
        <v>147</v>
      </c>
      <c r="E205" s="168">
        <v>1</v>
      </c>
      <c r="F205" s="23">
        <v>0.52</v>
      </c>
      <c r="G205" s="23">
        <f t="shared" si="20"/>
        <v>0.52</v>
      </c>
      <c r="H205" s="511"/>
      <c r="I205" s="511"/>
      <c r="J205" s="511"/>
      <c r="K205" s="511"/>
      <c r="L205" s="511"/>
      <c r="M205" s="512"/>
    </row>
    <row r="206" spans="1:13">
      <c r="A206" s="533"/>
      <c r="B206" s="549"/>
      <c r="C206" s="197" t="s">
        <v>109</v>
      </c>
      <c r="D206" s="172" t="s">
        <v>147</v>
      </c>
      <c r="E206" s="168">
        <v>2</v>
      </c>
      <c r="F206" s="27">
        <v>1.1100000000000001</v>
      </c>
      <c r="G206" s="169">
        <f t="shared" si="20"/>
        <v>2.2200000000000002</v>
      </c>
      <c r="H206" s="511"/>
      <c r="I206" s="511"/>
      <c r="J206" s="511"/>
      <c r="K206" s="511"/>
      <c r="L206" s="511"/>
      <c r="M206" s="512"/>
    </row>
    <row r="207" spans="1:13">
      <c r="A207" s="519" t="s">
        <v>127</v>
      </c>
      <c r="B207" s="519"/>
      <c r="C207" s="519"/>
      <c r="D207" s="519"/>
      <c r="E207" s="519"/>
      <c r="F207" s="519"/>
      <c r="G207" s="181">
        <f>SUM(G198:G206)</f>
        <v>50.839960000000005</v>
      </c>
      <c r="H207" s="168"/>
      <c r="I207" s="168"/>
      <c r="J207" s="168"/>
      <c r="K207" s="168"/>
      <c r="L207" s="168"/>
      <c r="M207" s="181">
        <f>G207</f>
        <v>50.839960000000005</v>
      </c>
    </row>
    <row r="208" spans="1:13" ht="24">
      <c r="A208" s="533" t="s">
        <v>204</v>
      </c>
      <c r="B208" s="549" t="s">
        <v>934</v>
      </c>
      <c r="C208" s="195" t="s">
        <v>348</v>
      </c>
      <c r="D208" s="172" t="s">
        <v>147</v>
      </c>
      <c r="E208" s="168">
        <v>1</v>
      </c>
      <c r="F208" s="27">
        <v>6.15</v>
      </c>
      <c r="G208" s="169">
        <f>E208*F208</f>
        <v>6.15</v>
      </c>
      <c r="H208" s="514" t="s">
        <v>220</v>
      </c>
      <c r="I208" s="512">
        <v>1129395</v>
      </c>
      <c r="J208" s="624">
        <v>1</v>
      </c>
      <c r="K208" s="511">
        <v>7794</v>
      </c>
      <c r="L208" s="512"/>
      <c r="M208" s="512"/>
    </row>
    <row r="209" spans="1:13">
      <c r="A209" s="533"/>
      <c r="B209" s="549"/>
      <c r="C209" s="178" t="s">
        <v>31</v>
      </c>
      <c r="D209" s="172" t="s">
        <v>147</v>
      </c>
      <c r="E209" s="168">
        <v>1</v>
      </c>
      <c r="F209" s="27">
        <v>5.8</v>
      </c>
      <c r="G209" s="169">
        <f t="shared" ref="G209:G222" si="21">E209*F209</f>
        <v>5.8</v>
      </c>
      <c r="H209" s="514"/>
      <c r="I209" s="512"/>
      <c r="J209" s="624"/>
      <c r="K209" s="511"/>
      <c r="L209" s="512"/>
      <c r="M209" s="512"/>
    </row>
    <row r="210" spans="1:13">
      <c r="A210" s="533"/>
      <c r="B210" s="549"/>
      <c r="C210" s="159" t="s">
        <v>64</v>
      </c>
      <c r="D210" s="172" t="s">
        <v>147</v>
      </c>
      <c r="E210" s="168">
        <v>1</v>
      </c>
      <c r="F210" s="27">
        <v>0.7</v>
      </c>
      <c r="G210" s="169">
        <f t="shared" si="21"/>
        <v>0.7</v>
      </c>
      <c r="H210" s="514"/>
      <c r="I210" s="512"/>
      <c r="J210" s="624"/>
      <c r="K210" s="511"/>
      <c r="L210" s="512"/>
      <c r="M210" s="512"/>
    </row>
    <row r="211" spans="1:13" ht="24">
      <c r="A211" s="533"/>
      <c r="B211" s="549"/>
      <c r="C211" s="195" t="s">
        <v>58</v>
      </c>
      <c r="D211" s="172" t="s">
        <v>27</v>
      </c>
      <c r="E211" s="168">
        <v>4.0000000000000001E-3</v>
      </c>
      <c r="F211" s="27">
        <v>4442.24</v>
      </c>
      <c r="G211" s="169">
        <f t="shared" si="21"/>
        <v>17.76896</v>
      </c>
      <c r="H211" s="514"/>
      <c r="I211" s="512"/>
      <c r="J211" s="624"/>
      <c r="K211" s="511"/>
      <c r="L211" s="512"/>
      <c r="M211" s="512"/>
    </row>
    <row r="212" spans="1:13">
      <c r="A212" s="533"/>
      <c r="B212" s="549"/>
      <c r="C212" s="159" t="s">
        <v>153</v>
      </c>
      <c r="D212" s="172" t="s">
        <v>22</v>
      </c>
      <c r="E212" s="168">
        <v>0.02</v>
      </c>
      <c r="F212" s="168">
        <v>14.32</v>
      </c>
      <c r="G212" s="169">
        <f t="shared" si="21"/>
        <v>0.28639999999999999</v>
      </c>
      <c r="H212" s="514"/>
      <c r="I212" s="512"/>
      <c r="J212" s="624"/>
      <c r="K212" s="511"/>
      <c r="L212" s="512"/>
      <c r="M212" s="512"/>
    </row>
    <row r="213" spans="1:13">
      <c r="A213" s="533"/>
      <c r="B213" s="549"/>
      <c r="C213" s="178" t="s">
        <v>144</v>
      </c>
      <c r="D213" s="172" t="s">
        <v>143</v>
      </c>
      <c r="E213" s="168">
        <v>2E-3</v>
      </c>
      <c r="F213" s="27">
        <v>190</v>
      </c>
      <c r="G213" s="169">
        <f t="shared" si="21"/>
        <v>0.38</v>
      </c>
      <c r="H213" s="514"/>
      <c r="I213" s="512"/>
      <c r="J213" s="624"/>
      <c r="K213" s="511"/>
      <c r="L213" s="512"/>
      <c r="M213" s="512"/>
    </row>
    <row r="214" spans="1:13">
      <c r="A214" s="533"/>
      <c r="B214" s="549"/>
      <c r="C214" s="178" t="s">
        <v>96</v>
      </c>
      <c r="D214" s="172" t="s">
        <v>146</v>
      </c>
      <c r="E214" s="168">
        <v>1</v>
      </c>
      <c r="F214" s="27">
        <v>23.5</v>
      </c>
      <c r="G214" s="169">
        <f t="shared" si="21"/>
        <v>23.5</v>
      </c>
      <c r="H214" s="514"/>
      <c r="I214" s="512"/>
      <c r="J214" s="624"/>
      <c r="K214" s="511"/>
      <c r="L214" s="512"/>
      <c r="M214" s="512"/>
    </row>
    <row r="215" spans="1:13">
      <c r="A215" s="533"/>
      <c r="B215" s="549"/>
      <c r="C215" s="197" t="s">
        <v>328</v>
      </c>
      <c r="D215" s="172" t="s">
        <v>50</v>
      </c>
      <c r="E215" s="168">
        <v>1E-3</v>
      </c>
      <c r="F215" s="27">
        <v>1972.8</v>
      </c>
      <c r="G215" s="169">
        <f t="shared" si="21"/>
        <v>1.9727999999999999</v>
      </c>
      <c r="H215" s="514"/>
      <c r="I215" s="512"/>
      <c r="J215" s="624"/>
      <c r="K215" s="511"/>
      <c r="L215" s="512"/>
      <c r="M215" s="512"/>
    </row>
    <row r="216" spans="1:13">
      <c r="A216" s="533"/>
      <c r="B216" s="549"/>
      <c r="C216" s="178" t="s">
        <v>148</v>
      </c>
      <c r="D216" s="172" t="s">
        <v>147</v>
      </c>
      <c r="E216" s="168">
        <v>1</v>
      </c>
      <c r="F216" s="23">
        <v>0.52</v>
      </c>
      <c r="G216" s="23">
        <f t="shared" si="21"/>
        <v>0.52</v>
      </c>
      <c r="H216" s="514"/>
      <c r="I216" s="512"/>
      <c r="J216" s="624"/>
      <c r="K216" s="511"/>
      <c r="L216" s="512"/>
      <c r="M216" s="512"/>
    </row>
    <row r="217" spans="1:13">
      <c r="A217" s="533"/>
      <c r="B217" s="549"/>
      <c r="C217" s="178" t="s">
        <v>59</v>
      </c>
      <c r="D217" s="172" t="s">
        <v>147</v>
      </c>
      <c r="E217" s="168">
        <v>1</v>
      </c>
      <c r="F217" s="27">
        <v>2.64</v>
      </c>
      <c r="G217" s="169">
        <f t="shared" si="21"/>
        <v>2.64</v>
      </c>
      <c r="H217" s="514"/>
      <c r="I217" s="512"/>
      <c r="J217" s="624"/>
      <c r="K217" s="511"/>
      <c r="L217" s="512"/>
      <c r="M217" s="512"/>
    </row>
    <row r="218" spans="1:13">
      <c r="A218" s="533"/>
      <c r="B218" s="549"/>
      <c r="C218" s="178" t="s">
        <v>339</v>
      </c>
      <c r="D218" s="172" t="s">
        <v>27</v>
      </c>
      <c r="E218" s="168">
        <v>1E-3</v>
      </c>
      <c r="F218" s="27">
        <v>18686.59</v>
      </c>
      <c r="G218" s="169">
        <f t="shared" si="21"/>
        <v>18.686589999999999</v>
      </c>
      <c r="H218" s="514"/>
      <c r="I218" s="512"/>
      <c r="J218" s="624"/>
      <c r="K218" s="511"/>
      <c r="L218" s="512"/>
      <c r="M218" s="512"/>
    </row>
    <row r="219" spans="1:13">
      <c r="A219" s="533"/>
      <c r="B219" s="549"/>
      <c r="C219" s="178" t="s">
        <v>340</v>
      </c>
      <c r="D219" s="172" t="s">
        <v>27</v>
      </c>
      <c r="E219" s="168">
        <v>1.5E-3</v>
      </c>
      <c r="F219" s="27">
        <v>18686.5</v>
      </c>
      <c r="G219" s="169">
        <f t="shared" si="21"/>
        <v>28.02975</v>
      </c>
      <c r="H219" s="514"/>
      <c r="I219" s="512"/>
      <c r="J219" s="624"/>
      <c r="K219" s="511"/>
      <c r="L219" s="512"/>
      <c r="M219" s="512"/>
    </row>
    <row r="220" spans="1:13" ht="24">
      <c r="A220" s="533"/>
      <c r="B220" s="549"/>
      <c r="C220" s="195" t="s">
        <v>338</v>
      </c>
      <c r="D220" s="172" t="s">
        <v>27</v>
      </c>
      <c r="E220" s="168">
        <v>5.0000000000000001E-4</v>
      </c>
      <c r="F220" s="27">
        <v>22587.13</v>
      </c>
      <c r="G220" s="169">
        <f t="shared" si="21"/>
        <v>11.293565000000001</v>
      </c>
      <c r="H220" s="514"/>
      <c r="I220" s="512"/>
      <c r="J220" s="624"/>
      <c r="K220" s="511"/>
      <c r="L220" s="512"/>
      <c r="M220" s="512"/>
    </row>
    <row r="221" spans="1:13" ht="24">
      <c r="A221" s="533"/>
      <c r="B221" s="549"/>
      <c r="C221" s="195" t="s">
        <v>361</v>
      </c>
      <c r="D221" s="172" t="s">
        <v>27</v>
      </c>
      <c r="E221" s="168">
        <v>1E-4</v>
      </c>
      <c r="F221" s="27">
        <v>20929.919999999998</v>
      </c>
      <c r="G221" s="169">
        <f t="shared" si="21"/>
        <v>2.0929919999999997</v>
      </c>
      <c r="H221" s="514"/>
      <c r="I221" s="512"/>
      <c r="J221" s="624"/>
      <c r="K221" s="511"/>
      <c r="L221" s="512"/>
      <c r="M221" s="512"/>
    </row>
    <row r="222" spans="1:13" ht="21.75" customHeight="1">
      <c r="A222" s="533"/>
      <c r="B222" s="549"/>
      <c r="C222" s="195" t="s">
        <v>349</v>
      </c>
      <c r="D222" s="172" t="s">
        <v>27</v>
      </c>
      <c r="E222" s="168">
        <v>1E-3</v>
      </c>
      <c r="F222" s="27">
        <v>48311.3</v>
      </c>
      <c r="G222" s="169">
        <f t="shared" si="21"/>
        <v>48.311300000000003</v>
      </c>
      <c r="H222" s="514"/>
      <c r="I222" s="512"/>
      <c r="J222" s="624"/>
      <c r="K222" s="511"/>
      <c r="L222" s="512"/>
      <c r="M222" s="512"/>
    </row>
    <row r="223" spans="1:13">
      <c r="A223" s="519" t="s">
        <v>127</v>
      </c>
      <c r="B223" s="519"/>
      <c r="C223" s="519"/>
      <c r="D223" s="519"/>
      <c r="E223" s="519"/>
      <c r="F223" s="519"/>
      <c r="G223" s="181">
        <f>SUM(G208:G222)</f>
        <v>168.13235699999998</v>
      </c>
      <c r="H223" s="521" t="s">
        <v>127</v>
      </c>
      <c r="I223" s="521"/>
      <c r="J223" s="521"/>
      <c r="K223" s="521"/>
      <c r="L223" s="181"/>
      <c r="M223" s="181">
        <f>G223+L208</f>
        <v>168.13235699999998</v>
      </c>
    </row>
    <row r="224" spans="1:13">
      <c r="A224" s="533" t="s">
        <v>205</v>
      </c>
      <c r="B224" s="576" t="s">
        <v>935</v>
      </c>
      <c r="C224" s="159" t="s">
        <v>385</v>
      </c>
      <c r="D224" s="172" t="s">
        <v>147</v>
      </c>
      <c r="E224" s="168">
        <v>1</v>
      </c>
      <c r="F224" s="27">
        <v>11.8</v>
      </c>
      <c r="G224" s="169">
        <f>E224*F224</f>
        <v>11.8</v>
      </c>
      <c r="H224" s="514" t="s">
        <v>245</v>
      </c>
      <c r="I224" s="511">
        <f>290460</f>
        <v>290460</v>
      </c>
      <c r="J224" s="590">
        <v>1</v>
      </c>
      <c r="K224" s="514">
        <v>26701</v>
      </c>
      <c r="L224" s="612"/>
      <c r="M224" s="613"/>
    </row>
    <row r="225" spans="1:13">
      <c r="A225" s="533"/>
      <c r="B225" s="576"/>
      <c r="C225" s="197" t="s">
        <v>198</v>
      </c>
      <c r="D225" s="172" t="s">
        <v>143</v>
      </c>
      <c r="E225" s="168">
        <v>6.0000000000000001E-3</v>
      </c>
      <c r="F225" s="186">
        <v>198.36</v>
      </c>
      <c r="G225" s="169">
        <f t="shared" ref="G225:G236" si="22">E225*F225</f>
        <v>1.1901600000000001</v>
      </c>
      <c r="H225" s="514"/>
      <c r="I225" s="511"/>
      <c r="J225" s="514"/>
      <c r="K225" s="514"/>
      <c r="L225" s="612"/>
      <c r="M225" s="613"/>
    </row>
    <row r="226" spans="1:13">
      <c r="A226" s="533"/>
      <c r="B226" s="576"/>
      <c r="C226" s="178" t="s">
        <v>144</v>
      </c>
      <c r="D226" s="172" t="s">
        <v>143</v>
      </c>
      <c r="E226" s="168">
        <v>2E-3</v>
      </c>
      <c r="F226" s="27">
        <v>190</v>
      </c>
      <c r="G226" s="169">
        <f t="shared" si="22"/>
        <v>0.38</v>
      </c>
      <c r="H226" s="514"/>
      <c r="I226" s="511"/>
      <c r="J226" s="514"/>
      <c r="K226" s="514"/>
      <c r="L226" s="612"/>
      <c r="M226" s="613"/>
    </row>
    <row r="227" spans="1:13">
      <c r="A227" s="533"/>
      <c r="B227" s="576"/>
      <c r="C227" s="178" t="s">
        <v>150</v>
      </c>
      <c r="D227" s="172" t="s">
        <v>146</v>
      </c>
      <c r="E227" s="168">
        <v>1</v>
      </c>
      <c r="F227" s="27">
        <v>23.5</v>
      </c>
      <c r="G227" s="169">
        <f t="shared" si="22"/>
        <v>23.5</v>
      </c>
      <c r="H227" s="514"/>
      <c r="I227" s="511"/>
      <c r="J227" s="514"/>
      <c r="K227" s="514"/>
      <c r="L227" s="612"/>
      <c r="M227" s="613"/>
    </row>
    <row r="228" spans="1:13">
      <c r="A228" s="533"/>
      <c r="B228" s="576"/>
      <c r="C228" s="197" t="s">
        <v>328</v>
      </c>
      <c r="D228" s="172" t="s">
        <v>50</v>
      </c>
      <c r="E228" s="168">
        <v>1E-3</v>
      </c>
      <c r="F228" s="27">
        <v>1972.8</v>
      </c>
      <c r="G228" s="169">
        <f t="shared" si="22"/>
        <v>1.9727999999999999</v>
      </c>
      <c r="H228" s="514"/>
      <c r="I228" s="511"/>
      <c r="J228" s="514"/>
      <c r="K228" s="514"/>
      <c r="L228" s="612"/>
      <c r="M228" s="613"/>
    </row>
    <row r="229" spans="1:13">
      <c r="A229" s="533"/>
      <c r="B229" s="576"/>
      <c r="C229" s="195" t="s">
        <v>329</v>
      </c>
      <c r="D229" s="172" t="s">
        <v>147</v>
      </c>
      <c r="E229" s="168">
        <v>1</v>
      </c>
      <c r="F229" s="186">
        <v>8.8000000000000007</v>
      </c>
      <c r="G229" s="169">
        <f t="shared" si="22"/>
        <v>8.8000000000000007</v>
      </c>
      <c r="H229" s="514"/>
      <c r="I229" s="511"/>
      <c r="J229" s="514"/>
      <c r="K229" s="514"/>
      <c r="L229" s="612"/>
      <c r="M229" s="613"/>
    </row>
    <row r="230" spans="1:13">
      <c r="A230" s="533"/>
      <c r="B230" s="576"/>
      <c r="C230" s="178" t="s">
        <v>211</v>
      </c>
      <c r="D230" s="172" t="s">
        <v>147</v>
      </c>
      <c r="E230" s="168">
        <v>1</v>
      </c>
      <c r="F230" s="186">
        <v>8.43</v>
      </c>
      <c r="G230" s="169">
        <f t="shared" si="22"/>
        <v>8.43</v>
      </c>
      <c r="H230" s="514"/>
      <c r="I230" s="511"/>
      <c r="J230" s="514"/>
      <c r="K230" s="514"/>
      <c r="L230" s="612"/>
      <c r="M230" s="613"/>
    </row>
    <row r="231" spans="1:13">
      <c r="A231" s="533"/>
      <c r="B231" s="576"/>
      <c r="C231" s="195" t="s">
        <v>33</v>
      </c>
      <c r="D231" s="172" t="s">
        <v>143</v>
      </c>
      <c r="E231" s="168">
        <v>5.0000000000000001E-3</v>
      </c>
      <c r="F231" s="169">
        <v>103.39</v>
      </c>
      <c r="G231" s="169">
        <f t="shared" si="22"/>
        <v>0.51695000000000002</v>
      </c>
      <c r="H231" s="514"/>
      <c r="I231" s="511"/>
      <c r="J231" s="514"/>
      <c r="K231" s="514"/>
      <c r="L231" s="612"/>
      <c r="M231" s="613"/>
    </row>
    <row r="232" spans="1:13" ht="24">
      <c r="A232" s="533"/>
      <c r="B232" s="576"/>
      <c r="C232" s="195" t="s">
        <v>350</v>
      </c>
      <c r="D232" s="172" t="s">
        <v>50</v>
      </c>
      <c r="E232" s="168">
        <v>1E-3</v>
      </c>
      <c r="F232" s="186">
        <v>4420.8</v>
      </c>
      <c r="G232" s="169">
        <f t="shared" si="22"/>
        <v>4.4207999999999998</v>
      </c>
      <c r="H232" s="514"/>
      <c r="I232" s="511"/>
      <c r="J232" s="514"/>
      <c r="K232" s="514"/>
      <c r="L232" s="612"/>
      <c r="M232" s="613"/>
    </row>
    <row r="233" spans="1:13">
      <c r="A233" s="533"/>
      <c r="B233" s="576"/>
      <c r="C233" s="195" t="s">
        <v>353</v>
      </c>
      <c r="D233" s="172" t="s">
        <v>50</v>
      </c>
      <c r="E233" s="168">
        <v>1E-3</v>
      </c>
      <c r="F233" s="186">
        <v>2100</v>
      </c>
      <c r="G233" s="169">
        <f t="shared" si="22"/>
        <v>2.1</v>
      </c>
      <c r="H233" s="514"/>
      <c r="I233" s="511"/>
      <c r="J233" s="514"/>
      <c r="K233" s="514"/>
      <c r="L233" s="612"/>
      <c r="M233" s="613"/>
    </row>
    <row r="234" spans="1:13" ht="24">
      <c r="A234" s="533"/>
      <c r="B234" s="576"/>
      <c r="C234" s="195" t="s">
        <v>352</v>
      </c>
      <c r="D234" s="172" t="s">
        <v>50</v>
      </c>
      <c r="E234" s="168">
        <v>4.2000000000000003E-2</v>
      </c>
      <c r="F234" s="186">
        <v>212.52</v>
      </c>
      <c r="G234" s="169">
        <f t="shared" si="22"/>
        <v>8.9258400000000009</v>
      </c>
      <c r="H234" s="514"/>
      <c r="I234" s="511"/>
      <c r="J234" s="514"/>
      <c r="K234" s="514"/>
      <c r="L234" s="612"/>
      <c r="M234" s="613"/>
    </row>
    <row r="235" spans="1:13">
      <c r="A235" s="533"/>
      <c r="B235" s="576"/>
      <c r="C235" s="195" t="s">
        <v>354</v>
      </c>
      <c r="D235" s="172" t="s">
        <v>50</v>
      </c>
      <c r="E235" s="168">
        <v>1E-3</v>
      </c>
      <c r="F235" s="186">
        <v>4268.8</v>
      </c>
      <c r="G235" s="169">
        <f t="shared" si="22"/>
        <v>4.2688000000000006</v>
      </c>
      <c r="H235" s="514"/>
      <c r="I235" s="511"/>
      <c r="J235" s="514"/>
      <c r="K235" s="514"/>
      <c r="L235" s="612"/>
      <c r="M235" s="613"/>
    </row>
    <row r="236" spans="1:13" ht="24">
      <c r="A236" s="533"/>
      <c r="B236" s="576"/>
      <c r="C236" s="195" t="s">
        <v>351</v>
      </c>
      <c r="D236" s="172" t="s">
        <v>27</v>
      </c>
      <c r="E236" s="168">
        <v>7.4999999999999997E-3</v>
      </c>
      <c r="F236" s="27">
        <v>4465.5</v>
      </c>
      <c r="G236" s="169">
        <f t="shared" si="22"/>
        <v>33.491250000000001</v>
      </c>
      <c r="H236" s="514"/>
      <c r="I236" s="511"/>
      <c r="J236" s="514"/>
      <c r="K236" s="514"/>
      <c r="L236" s="612"/>
      <c r="M236" s="613"/>
    </row>
    <row r="237" spans="1:13">
      <c r="A237" s="519" t="s">
        <v>127</v>
      </c>
      <c r="B237" s="519"/>
      <c r="C237" s="519"/>
      <c r="D237" s="519"/>
      <c r="E237" s="519"/>
      <c r="F237" s="519"/>
      <c r="G237" s="15">
        <f>SUM(G224:G236)</f>
        <v>109.79660000000001</v>
      </c>
      <c r="H237" s="186"/>
      <c r="I237" s="168"/>
      <c r="J237" s="171"/>
      <c r="K237" s="171"/>
      <c r="L237" s="171"/>
      <c r="M237" s="15">
        <f>G237+L224</f>
        <v>109.79660000000001</v>
      </c>
    </row>
    <row r="238" spans="1:13">
      <c r="A238" s="600" t="s">
        <v>206</v>
      </c>
      <c r="B238" s="549" t="s">
        <v>886</v>
      </c>
      <c r="C238" s="197" t="s">
        <v>198</v>
      </c>
      <c r="D238" s="172" t="s">
        <v>143</v>
      </c>
      <c r="E238" s="168">
        <v>6.0000000000000001E-3</v>
      </c>
      <c r="F238" s="168">
        <v>198.36</v>
      </c>
      <c r="G238" s="187">
        <f>E238*F238</f>
        <v>1.1901600000000001</v>
      </c>
      <c r="H238" s="514"/>
      <c r="I238" s="511"/>
      <c r="J238" s="613"/>
      <c r="K238" s="514">
        <v>422</v>
      </c>
      <c r="L238" s="613"/>
      <c r="M238" s="613"/>
    </row>
    <row r="239" spans="1:13">
      <c r="A239" s="600"/>
      <c r="B239" s="549"/>
      <c r="C239" s="178" t="s">
        <v>144</v>
      </c>
      <c r="D239" s="172" t="s">
        <v>143</v>
      </c>
      <c r="E239" s="168">
        <v>2E-3</v>
      </c>
      <c r="F239" s="27">
        <v>190</v>
      </c>
      <c r="G239" s="187">
        <f t="shared" ref="G239:G246" si="23">E239*F239</f>
        <v>0.38</v>
      </c>
      <c r="H239" s="514"/>
      <c r="I239" s="511"/>
      <c r="J239" s="613"/>
      <c r="K239" s="514"/>
      <c r="L239" s="613"/>
      <c r="M239" s="613"/>
    </row>
    <row r="240" spans="1:13">
      <c r="A240" s="600"/>
      <c r="B240" s="549"/>
      <c r="C240" s="178" t="s">
        <v>96</v>
      </c>
      <c r="D240" s="172" t="s">
        <v>146</v>
      </c>
      <c r="E240" s="168">
        <v>1</v>
      </c>
      <c r="F240" s="27">
        <v>23.5</v>
      </c>
      <c r="G240" s="187">
        <f t="shared" si="23"/>
        <v>23.5</v>
      </c>
      <c r="H240" s="514"/>
      <c r="I240" s="511"/>
      <c r="J240" s="613"/>
      <c r="K240" s="514"/>
      <c r="L240" s="613"/>
      <c r="M240" s="613"/>
    </row>
    <row r="241" spans="1:13">
      <c r="A241" s="600"/>
      <c r="B241" s="549"/>
      <c r="C241" s="159" t="s">
        <v>385</v>
      </c>
      <c r="D241" s="172" t="s">
        <v>147</v>
      </c>
      <c r="E241" s="168">
        <v>1</v>
      </c>
      <c r="F241" s="27">
        <v>11.8</v>
      </c>
      <c r="G241" s="169">
        <f t="shared" si="23"/>
        <v>11.8</v>
      </c>
      <c r="H241" s="514"/>
      <c r="I241" s="511"/>
      <c r="J241" s="613"/>
      <c r="K241" s="514"/>
      <c r="L241" s="613"/>
      <c r="M241" s="613"/>
    </row>
    <row r="242" spans="1:13">
      <c r="A242" s="600"/>
      <c r="B242" s="549"/>
      <c r="C242" s="197" t="s">
        <v>328</v>
      </c>
      <c r="D242" s="172" t="s">
        <v>50</v>
      </c>
      <c r="E242" s="168">
        <v>1E-3</v>
      </c>
      <c r="F242" s="27">
        <v>1972.8</v>
      </c>
      <c r="G242" s="169">
        <f t="shared" si="23"/>
        <v>1.9727999999999999</v>
      </c>
      <c r="H242" s="514"/>
      <c r="I242" s="511"/>
      <c r="J242" s="613"/>
      <c r="K242" s="514"/>
      <c r="L242" s="613"/>
      <c r="M242" s="613"/>
    </row>
    <row r="243" spans="1:13">
      <c r="A243" s="600"/>
      <c r="B243" s="549"/>
      <c r="C243" s="197" t="s">
        <v>412</v>
      </c>
      <c r="D243" s="173" t="s">
        <v>27</v>
      </c>
      <c r="E243" s="186">
        <v>0.01</v>
      </c>
      <c r="F243" s="27">
        <v>482.5</v>
      </c>
      <c r="G243" s="187">
        <f t="shared" si="23"/>
        <v>4.8250000000000002</v>
      </c>
      <c r="H243" s="514"/>
      <c r="I243" s="511"/>
      <c r="J243" s="613"/>
      <c r="K243" s="514"/>
      <c r="L243" s="613"/>
      <c r="M243" s="613"/>
    </row>
    <row r="244" spans="1:13">
      <c r="A244" s="600"/>
      <c r="B244" s="549"/>
      <c r="C244" s="178" t="s">
        <v>25</v>
      </c>
      <c r="D244" s="172" t="s">
        <v>27</v>
      </c>
      <c r="E244" s="168">
        <v>0.04</v>
      </c>
      <c r="F244" s="169">
        <v>115</v>
      </c>
      <c r="G244" s="187">
        <f t="shared" si="23"/>
        <v>4.6000000000000005</v>
      </c>
      <c r="H244" s="514"/>
      <c r="I244" s="511"/>
      <c r="J244" s="613"/>
      <c r="K244" s="514"/>
      <c r="L244" s="613"/>
      <c r="M244" s="613"/>
    </row>
    <row r="245" spans="1:13">
      <c r="A245" s="600"/>
      <c r="B245" s="549"/>
      <c r="C245" s="195" t="s">
        <v>384</v>
      </c>
      <c r="D245" s="172" t="s">
        <v>147</v>
      </c>
      <c r="E245" s="168">
        <v>1</v>
      </c>
      <c r="F245" s="27">
        <v>7.52</v>
      </c>
      <c r="G245" s="187">
        <f t="shared" si="23"/>
        <v>7.52</v>
      </c>
      <c r="H245" s="514"/>
      <c r="I245" s="511"/>
      <c r="J245" s="613"/>
      <c r="K245" s="514"/>
      <c r="L245" s="613"/>
      <c r="M245" s="613"/>
    </row>
    <row r="246" spans="1:13">
      <c r="A246" s="600"/>
      <c r="B246" s="549"/>
      <c r="C246" s="159" t="s">
        <v>64</v>
      </c>
      <c r="D246" s="172" t="s">
        <v>147</v>
      </c>
      <c r="E246" s="168">
        <v>1</v>
      </c>
      <c r="F246" s="27">
        <v>0.7</v>
      </c>
      <c r="G246" s="169">
        <f t="shared" si="23"/>
        <v>0.7</v>
      </c>
      <c r="H246" s="514"/>
      <c r="I246" s="511"/>
      <c r="J246" s="613"/>
      <c r="K246" s="514"/>
      <c r="L246" s="613"/>
      <c r="M246" s="613"/>
    </row>
    <row r="247" spans="1:13">
      <c r="A247" s="519" t="s">
        <v>127</v>
      </c>
      <c r="B247" s="519"/>
      <c r="C247" s="519"/>
      <c r="D247" s="519"/>
      <c r="E247" s="519"/>
      <c r="F247" s="519"/>
      <c r="G247" s="15">
        <f>SUM(G238:G246)</f>
        <v>56.487960000000001</v>
      </c>
      <c r="H247" s="186"/>
      <c r="I247" s="168"/>
      <c r="J247" s="171"/>
      <c r="K247" s="171"/>
      <c r="L247" s="171"/>
      <c r="M247" s="15">
        <f>SUM(G247)</f>
        <v>56.487960000000001</v>
      </c>
    </row>
    <row r="248" spans="1:13" ht="24">
      <c r="A248" s="600" t="s">
        <v>219</v>
      </c>
      <c r="B248" s="549" t="s">
        <v>936</v>
      </c>
      <c r="C248" s="195" t="s">
        <v>347</v>
      </c>
      <c r="D248" s="172" t="s">
        <v>147</v>
      </c>
      <c r="E248" s="168">
        <v>0.1</v>
      </c>
      <c r="F248" s="27">
        <v>10.98</v>
      </c>
      <c r="G248" s="169">
        <f>E248*F248</f>
        <v>1.0980000000000001</v>
      </c>
      <c r="H248" s="514" t="s">
        <v>419</v>
      </c>
      <c r="I248" s="511">
        <f>285000-47500</f>
        <v>237500</v>
      </c>
      <c r="J248" s="631">
        <v>0.16666700000000001</v>
      </c>
      <c r="K248" s="514">
        <v>1320</v>
      </c>
      <c r="L248" s="612">
        <f>237500*J248/K248</f>
        <v>29.987433712121216</v>
      </c>
      <c r="M248" s="514"/>
    </row>
    <row r="249" spans="1:13">
      <c r="A249" s="600"/>
      <c r="B249" s="549"/>
      <c r="C249" s="159" t="s">
        <v>355</v>
      </c>
      <c r="D249" s="172" t="s">
        <v>147</v>
      </c>
      <c r="E249" s="168">
        <v>1</v>
      </c>
      <c r="F249" s="168">
        <v>18.48</v>
      </c>
      <c r="G249" s="169">
        <f t="shared" ref="G249:G258" si="24">E249*F249</f>
        <v>18.48</v>
      </c>
      <c r="H249" s="514"/>
      <c r="I249" s="511"/>
      <c r="J249" s="514"/>
      <c r="K249" s="514"/>
      <c r="L249" s="612"/>
      <c r="M249" s="514"/>
    </row>
    <row r="250" spans="1:13">
      <c r="A250" s="600"/>
      <c r="B250" s="549"/>
      <c r="C250" s="197" t="s">
        <v>327</v>
      </c>
      <c r="D250" s="172" t="s">
        <v>143</v>
      </c>
      <c r="E250" s="168">
        <v>6.0000000000000001E-3</v>
      </c>
      <c r="F250" s="168">
        <v>198.36</v>
      </c>
      <c r="G250" s="169">
        <f t="shared" si="24"/>
        <v>1.1901600000000001</v>
      </c>
      <c r="H250" s="514"/>
      <c r="I250" s="511"/>
      <c r="J250" s="514"/>
      <c r="K250" s="514"/>
      <c r="L250" s="612"/>
      <c r="M250" s="514"/>
    </row>
    <row r="251" spans="1:13">
      <c r="A251" s="600"/>
      <c r="B251" s="549"/>
      <c r="C251" s="178" t="s">
        <v>144</v>
      </c>
      <c r="D251" s="172" t="s">
        <v>143</v>
      </c>
      <c r="E251" s="168">
        <v>2E-3</v>
      </c>
      <c r="F251" s="27">
        <v>190</v>
      </c>
      <c r="G251" s="169">
        <f t="shared" si="24"/>
        <v>0.38</v>
      </c>
      <c r="H251" s="514"/>
      <c r="I251" s="511"/>
      <c r="J251" s="514"/>
      <c r="K251" s="514"/>
      <c r="L251" s="612"/>
      <c r="M251" s="514"/>
    </row>
    <row r="252" spans="1:13">
      <c r="A252" s="600"/>
      <c r="B252" s="549"/>
      <c r="C252" s="159" t="s">
        <v>357</v>
      </c>
      <c r="D252" s="172" t="s">
        <v>358</v>
      </c>
      <c r="E252" s="168">
        <v>2E-3</v>
      </c>
      <c r="F252" s="168">
        <v>1176</v>
      </c>
      <c r="G252" s="169">
        <f t="shared" si="24"/>
        <v>2.3519999999999999</v>
      </c>
      <c r="H252" s="514"/>
      <c r="I252" s="511"/>
      <c r="J252" s="514"/>
      <c r="K252" s="514"/>
      <c r="L252" s="612"/>
      <c r="M252" s="514"/>
    </row>
    <row r="253" spans="1:13">
      <c r="A253" s="600"/>
      <c r="B253" s="549"/>
      <c r="C253" s="159" t="s">
        <v>359</v>
      </c>
      <c r="D253" s="172" t="s">
        <v>27</v>
      </c>
      <c r="E253" s="168">
        <v>0.02</v>
      </c>
      <c r="F253" s="168">
        <v>3449.6</v>
      </c>
      <c r="G253" s="169">
        <f t="shared" si="24"/>
        <v>68.992000000000004</v>
      </c>
      <c r="H253" s="514"/>
      <c r="I253" s="511"/>
      <c r="J253" s="514"/>
      <c r="K253" s="514"/>
      <c r="L253" s="612"/>
      <c r="M253" s="514"/>
    </row>
    <row r="254" spans="1:13">
      <c r="A254" s="600"/>
      <c r="B254" s="549"/>
      <c r="C254" s="159" t="s">
        <v>64</v>
      </c>
      <c r="D254" s="172" t="s">
        <v>147</v>
      </c>
      <c r="E254" s="168">
        <v>1</v>
      </c>
      <c r="F254" s="27">
        <v>0.7</v>
      </c>
      <c r="G254" s="169">
        <f t="shared" si="24"/>
        <v>0.7</v>
      </c>
      <c r="H254" s="514"/>
      <c r="I254" s="511"/>
      <c r="J254" s="514"/>
      <c r="K254" s="514"/>
      <c r="L254" s="612"/>
      <c r="M254" s="514"/>
    </row>
    <row r="255" spans="1:13">
      <c r="A255" s="600"/>
      <c r="B255" s="549"/>
      <c r="C255" s="178" t="s">
        <v>148</v>
      </c>
      <c r="D255" s="172" t="s">
        <v>147</v>
      </c>
      <c r="E255" s="168">
        <v>1</v>
      </c>
      <c r="F255" s="23">
        <v>0.52</v>
      </c>
      <c r="G255" s="23">
        <f t="shared" si="24"/>
        <v>0.52</v>
      </c>
      <c r="H255" s="514"/>
      <c r="I255" s="511"/>
      <c r="J255" s="514"/>
      <c r="K255" s="514"/>
      <c r="L255" s="612"/>
      <c r="M255" s="514"/>
    </row>
    <row r="256" spans="1:13">
      <c r="A256" s="600"/>
      <c r="B256" s="549"/>
      <c r="C256" s="178" t="s">
        <v>356</v>
      </c>
      <c r="D256" s="172" t="s">
        <v>27</v>
      </c>
      <c r="E256" s="168">
        <v>0.01</v>
      </c>
      <c r="F256" s="168">
        <v>3024</v>
      </c>
      <c r="G256" s="169">
        <f t="shared" si="24"/>
        <v>30.240000000000002</v>
      </c>
      <c r="H256" s="514"/>
      <c r="I256" s="511"/>
      <c r="J256" s="514"/>
      <c r="K256" s="514"/>
      <c r="L256" s="612"/>
      <c r="M256" s="514"/>
    </row>
    <row r="257" spans="1:13">
      <c r="A257" s="600"/>
      <c r="B257" s="549"/>
      <c r="C257" s="178" t="s">
        <v>360</v>
      </c>
      <c r="D257" s="172" t="s">
        <v>27</v>
      </c>
      <c r="E257" s="168">
        <v>0.01</v>
      </c>
      <c r="F257" s="168">
        <v>3539.2</v>
      </c>
      <c r="G257" s="169">
        <f t="shared" si="24"/>
        <v>35.391999999999996</v>
      </c>
      <c r="H257" s="514"/>
      <c r="I257" s="511"/>
      <c r="J257" s="514"/>
      <c r="K257" s="514"/>
      <c r="L257" s="612"/>
      <c r="M257" s="514"/>
    </row>
    <row r="258" spans="1:13">
      <c r="A258" s="600"/>
      <c r="B258" s="549"/>
      <c r="C258" s="178" t="s">
        <v>96</v>
      </c>
      <c r="D258" s="172" t="s">
        <v>146</v>
      </c>
      <c r="E258" s="168">
        <v>1</v>
      </c>
      <c r="F258" s="27">
        <v>23.5</v>
      </c>
      <c r="G258" s="169">
        <f t="shared" si="24"/>
        <v>23.5</v>
      </c>
      <c r="H258" s="514"/>
      <c r="I258" s="511"/>
      <c r="J258" s="514"/>
      <c r="K258" s="514"/>
      <c r="L258" s="612"/>
      <c r="M258" s="514"/>
    </row>
    <row r="259" spans="1:13">
      <c r="A259" s="519" t="s">
        <v>127</v>
      </c>
      <c r="B259" s="519"/>
      <c r="C259" s="519"/>
      <c r="D259" s="519"/>
      <c r="E259" s="519"/>
      <c r="F259" s="519"/>
      <c r="G259" s="15">
        <f>SUM(G248:G258)</f>
        <v>182.84415999999999</v>
      </c>
      <c r="H259" s="186"/>
      <c r="I259" s="168"/>
      <c r="J259" s="171"/>
      <c r="K259" s="171"/>
      <c r="L259" s="171"/>
      <c r="M259" s="15">
        <f>G259+L248</f>
        <v>212.83159371212122</v>
      </c>
    </row>
    <row r="260" spans="1:13" ht="24">
      <c r="A260" s="600" t="s">
        <v>221</v>
      </c>
      <c r="B260" s="549" t="s">
        <v>937</v>
      </c>
      <c r="C260" s="195" t="s">
        <v>348</v>
      </c>
      <c r="D260" s="172" t="s">
        <v>147</v>
      </c>
      <c r="E260" s="168">
        <v>1</v>
      </c>
      <c r="F260" s="27">
        <v>6.15</v>
      </c>
      <c r="G260" s="169">
        <f>E260*F260</f>
        <v>6.15</v>
      </c>
      <c r="H260" s="514" t="s">
        <v>220</v>
      </c>
      <c r="I260" s="511">
        <v>1129395</v>
      </c>
      <c r="J260" s="590">
        <v>1</v>
      </c>
      <c r="K260" s="514">
        <v>6661</v>
      </c>
      <c r="L260" s="612"/>
      <c r="M260" s="613"/>
    </row>
    <row r="261" spans="1:13">
      <c r="A261" s="600"/>
      <c r="B261" s="549"/>
      <c r="C261" s="159" t="s">
        <v>31</v>
      </c>
      <c r="D261" s="172" t="s">
        <v>147</v>
      </c>
      <c r="E261" s="168">
        <v>1</v>
      </c>
      <c r="F261" s="27">
        <v>5.8</v>
      </c>
      <c r="G261" s="169">
        <f t="shared" ref="G261:G272" si="25">E261*F261</f>
        <v>5.8</v>
      </c>
      <c r="H261" s="514"/>
      <c r="I261" s="511"/>
      <c r="J261" s="514"/>
      <c r="K261" s="514"/>
      <c r="L261" s="612"/>
      <c r="M261" s="613"/>
    </row>
    <row r="262" spans="1:13">
      <c r="A262" s="600"/>
      <c r="B262" s="549"/>
      <c r="C262" s="159" t="s">
        <v>64</v>
      </c>
      <c r="D262" s="172" t="s">
        <v>147</v>
      </c>
      <c r="E262" s="168">
        <v>1</v>
      </c>
      <c r="F262" s="27">
        <v>0.7</v>
      </c>
      <c r="G262" s="169">
        <f t="shared" si="25"/>
        <v>0.7</v>
      </c>
      <c r="H262" s="514"/>
      <c r="I262" s="511"/>
      <c r="J262" s="514"/>
      <c r="K262" s="514"/>
      <c r="L262" s="612"/>
      <c r="M262" s="613"/>
    </row>
    <row r="263" spans="1:13">
      <c r="A263" s="600"/>
      <c r="B263" s="549"/>
      <c r="C263" s="159" t="s">
        <v>386</v>
      </c>
      <c r="D263" s="172" t="s">
        <v>27</v>
      </c>
      <c r="E263" s="168">
        <v>3.0000000000000001E-3</v>
      </c>
      <c r="F263" s="168">
        <v>2866.05</v>
      </c>
      <c r="G263" s="169">
        <f t="shared" si="25"/>
        <v>8.5981500000000004</v>
      </c>
      <c r="H263" s="514"/>
      <c r="I263" s="511"/>
      <c r="J263" s="514"/>
      <c r="K263" s="514"/>
      <c r="L263" s="612"/>
      <c r="M263" s="613"/>
    </row>
    <row r="264" spans="1:13">
      <c r="A264" s="600"/>
      <c r="B264" s="549"/>
      <c r="C264" s="178" t="s">
        <v>339</v>
      </c>
      <c r="D264" s="172" t="s">
        <v>27</v>
      </c>
      <c r="E264" s="168">
        <v>1E-3</v>
      </c>
      <c r="F264" s="27">
        <v>18686.59</v>
      </c>
      <c r="G264" s="169">
        <f t="shared" si="25"/>
        <v>18.686589999999999</v>
      </c>
      <c r="H264" s="514"/>
      <c r="I264" s="511"/>
      <c r="J264" s="514"/>
      <c r="K264" s="514"/>
      <c r="L264" s="612"/>
      <c r="M264" s="613"/>
    </row>
    <row r="265" spans="1:13">
      <c r="A265" s="600"/>
      <c r="B265" s="549"/>
      <c r="C265" s="178" t="s">
        <v>340</v>
      </c>
      <c r="D265" s="172" t="s">
        <v>27</v>
      </c>
      <c r="E265" s="168">
        <v>1.5E-3</v>
      </c>
      <c r="F265" s="27">
        <v>18686.5</v>
      </c>
      <c r="G265" s="169">
        <f t="shared" si="25"/>
        <v>28.02975</v>
      </c>
      <c r="H265" s="514"/>
      <c r="I265" s="511"/>
      <c r="J265" s="514"/>
      <c r="K265" s="514"/>
      <c r="L265" s="612"/>
      <c r="M265" s="613"/>
    </row>
    <row r="266" spans="1:13">
      <c r="A266" s="600"/>
      <c r="B266" s="549"/>
      <c r="C266" s="197" t="s">
        <v>218</v>
      </c>
      <c r="D266" s="172" t="s">
        <v>143</v>
      </c>
      <c r="E266" s="168">
        <v>6.0000000000000001E-3</v>
      </c>
      <c r="F266" s="168">
        <v>198.36</v>
      </c>
      <c r="G266" s="169">
        <f t="shared" si="25"/>
        <v>1.1901600000000001</v>
      </c>
      <c r="H266" s="514"/>
      <c r="I266" s="511"/>
      <c r="J266" s="514"/>
      <c r="K266" s="514"/>
      <c r="L266" s="612"/>
      <c r="M266" s="613"/>
    </row>
    <row r="267" spans="1:13">
      <c r="A267" s="600"/>
      <c r="B267" s="549"/>
      <c r="C267" s="178" t="s">
        <v>144</v>
      </c>
      <c r="D267" s="172" t="s">
        <v>143</v>
      </c>
      <c r="E267" s="168">
        <v>2E-3</v>
      </c>
      <c r="F267" s="27">
        <v>190</v>
      </c>
      <c r="G267" s="169">
        <f t="shared" si="25"/>
        <v>0.38</v>
      </c>
      <c r="H267" s="514"/>
      <c r="I267" s="511"/>
      <c r="J267" s="514"/>
      <c r="K267" s="514"/>
      <c r="L267" s="612"/>
      <c r="M267" s="613"/>
    </row>
    <row r="268" spans="1:13">
      <c r="A268" s="600"/>
      <c r="B268" s="549"/>
      <c r="C268" s="178" t="s">
        <v>96</v>
      </c>
      <c r="D268" s="172" t="s">
        <v>146</v>
      </c>
      <c r="E268" s="168">
        <v>1</v>
      </c>
      <c r="F268" s="27">
        <v>23.5</v>
      </c>
      <c r="G268" s="169">
        <f t="shared" si="25"/>
        <v>23.5</v>
      </c>
      <c r="H268" s="514"/>
      <c r="I268" s="511"/>
      <c r="J268" s="514"/>
      <c r="K268" s="514"/>
      <c r="L268" s="612"/>
      <c r="M268" s="613"/>
    </row>
    <row r="269" spans="1:13">
      <c r="A269" s="600"/>
      <c r="B269" s="549"/>
      <c r="C269" s="197" t="s">
        <v>328</v>
      </c>
      <c r="D269" s="172" t="s">
        <v>50</v>
      </c>
      <c r="E269" s="168">
        <v>1E-3</v>
      </c>
      <c r="F269" s="27">
        <v>1972.8</v>
      </c>
      <c r="G269" s="169">
        <f t="shared" si="25"/>
        <v>1.9727999999999999</v>
      </c>
      <c r="H269" s="514"/>
      <c r="I269" s="511"/>
      <c r="J269" s="514"/>
      <c r="K269" s="514"/>
      <c r="L269" s="612"/>
      <c r="M269" s="613"/>
    </row>
    <row r="270" spans="1:13" ht="24">
      <c r="A270" s="600"/>
      <c r="B270" s="549"/>
      <c r="C270" s="195" t="s">
        <v>338</v>
      </c>
      <c r="D270" s="172" t="s">
        <v>27</v>
      </c>
      <c r="E270" s="168">
        <v>5.0000000000000001E-4</v>
      </c>
      <c r="F270" s="27">
        <v>22587.13</v>
      </c>
      <c r="G270" s="169">
        <f t="shared" si="25"/>
        <v>11.293565000000001</v>
      </c>
      <c r="H270" s="514"/>
      <c r="I270" s="511"/>
      <c r="J270" s="514"/>
      <c r="K270" s="514"/>
      <c r="L270" s="612"/>
      <c r="M270" s="613"/>
    </row>
    <row r="271" spans="1:13" ht="24">
      <c r="A271" s="600"/>
      <c r="B271" s="549"/>
      <c r="C271" s="195" t="s">
        <v>361</v>
      </c>
      <c r="D271" s="172" t="s">
        <v>27</v>
      </c>
      <c r="E271" s="168">
        <v>1E-4</v>
      </c>
      <c r="F271" s="27">
        <v>20929.919999999998</v>
      </c>
      <c r="G271" s="169">
        <f t="shared" si="25"/>
        <v>2.0929919999999997</v>
      </c>
      <c r="H271" s="514"/>
      <c r="I271" s="511"/>
      <c r="J271" s="514"/>
      <c r="K271" s="514"/>
      <c r="L271" s="612"/>
      <c r="M271" s="613"/>
    </row>
    <row r="272" spans="1:13" ht="24">
      <c r="A272" s="600"/>
      <c r="B272" s="549"/>
      <c r="C272" s="195" t="s">
        <v>346</v>
      </c>
      <c r="D272" s="172" t="s">
        <v>27</v>
      </c>
      <c r="E272" s="168">
        <v>1.1000000000000001E-3</v>
      </c>
      <c r="F272" s="27">
        <v>3517.18</v>
      </c>
      <c r="G272" s="169">
        <f t="shared" si="25"/>
        <v>3.8688980000000002</v>
      </c>
      <c r="H272" s="514"/>
      <c r="I272" s="511"/>
      <c r="J272" s="514"/>
      <c r="K272" s="514"/>
      <c r="L272" s="612"/>
      <c r="M272" s="613"/>
    </row>
    <row r="273" spans="1:13">
      <c r="A273" s="519" t="s">
        <v>127</v>
      </c>
      <c r="B273" s="519"/>
      <c r="C273" s="519"/>
      <c r="D273" s="519"/>
      <c r="E273" s="519"/>
      <c r="F273" s="519"/>
      <c r="G273" s="15">
        <f>SUM(G260:G272)</f>
        <v>112.262905</v>
      </c>
      <c r="H273" s="186"/>
      <c r="I273" s="168"/>
      <c r="J273" s="171"/>
      <c r="K273" s="171"/>
      <c r="L273" s="171"/>
      <c r="M273" s="15">
        <f>G273+L260</f>
        <v>112.262905</v>
      </c>
    </row>
    <row r="274" spans="1:13" ht="24">
      <c r="A274" s="600" t="s">
        <v>222</v>
      </c>
      <c r="B274" s="549" t="s">
        <v>938</v>
      </c>
      <c r="C274" s="195" t="s">
        <v>348</v>
      </c>
      <c r="D274" s="172" t="s">
        <v>147</v>
      </c>
      <c r="E274" s="168">
        <v>1</v>
      </c>
      <c r="F274" s="27">
        <v>6.15</v>
      </c>
      <c r="G274" s="169">
        <f>E274*F274</f>
        <v>6.15</v>
      </c>
      <c r="H274" s="514" t="s">
        <v>220</v>
      </c>
      <c r="I274" s="511">
        <v>1129395</v>
      </c>
      <c r="J274" s="590">
        <v>1</v>
      </c>
      <c r="K274" s="514">
        <v>2580</v>
      </c>
      <c r="L274" s="612"/>
      <c r="M274" s="613"/>
    </row>
    <row r="275" spans="1:13">
      <c r="A275" s="600"/>
      <c r="B275" s="549"/>
      <c r="C275" s="159" t="s">
        <v>107</v>
      </c>
      <c r="D275" s="172" t="s">
        <v>147</v>
      </c>
      <c r="E275" s="168">
        <v>1</v>
      </c>
      <c r="F275" s="27">
        <v>5.8</v>
      </c>
      <c r="G275" s="169">
        <f t="shared" ref="G275:G287" si="26">E275*F275</f>
        <v>5.8</v>
      </c>
      <c r="H275" s="514"/>
      <c r="I275" s="511"/>
      <c r="J275" s="514"/>
      <c r="K275" s="514"/>
      <c r="L275" s="612"/>
      <c r="M275" s="613"/>
    </row>
    <row r="276" spans="1:13">
      <c r="A276" s="600"/>
      <c r="B276" s="549"/>
      <c r="C276" s="159" t="s">
        <v>64</v>
      </c>
      <c r="D276" s="172" t="s">
        <v>147</v>
      </c>
      <c r="E276" s="168">
        <v>1</v>
      </c>
      <c r="F276" s="27">
        <v>0.7</v>
      </c>
      <c r="G276" s="169">
        <f t="shared" si="26"/>
        <v>0.7</v>
      </c>
      <c r="H276" s="514"/>
      <c r="I276" s="511"/>
      <c r="J276" s="514"/>
      <c r="K276" s="514"/>
      <c r="L276" s="612"/>
      <c r="M276" s="613"/>
    </row>
    <row r="277" spans="1:13">
      <c r="A277" s="600"/>
      <c r="B277" s="549"/>
      <c r="C277" s="178" t="s">
        <v>223</v>
      </c>
      <c r="D277" s="172" t="s">
        <v>143</v>
      </c>
      <c r="E277" s="168">
        <v>6.0000000000000001E-3</v>
      </c>
      <c r="F277" s="168">
        <v>198.36</v>
      </c>
      <c r="G277" s="169">
        <f t="shared" si="26"/>
        <v>1.1901600000000001</v>
      </c>
      <c r="H277" s="514"/>
      <c r="I277" s="511"/>
      <c r="J277" s="514"/>
      <c r="K277" s="514"/>
      <c r="L277" s="612"/>
      <c r="M277" s="613"/>
    </row>
    <row r="278" spans="1:13">
      <c r="A278" s="600"/>
      <c r="B278" s="549"/>
      <c r="C278" s="178" t="s">
        <v>144</v>
      </c>
      <c r="D278" s="172" t="s">
        <v>143</v>
      </c>
      <c r="E278" s="168">
        <v>2E-3</v>
      </c>
      <c r="F278" s="27">
        <v>190</v>
      </c>
      <c r="G278" s="169">
        <f t="shared" si="26"/>
        <v>0.38</v>
      </c>
      <c r="H278" s="514"/>
      <c r="I278" s="511"/>
      <c r="J278" s="514"/>
      <c r="K278" s="514"/>
      <c r="L278" s="612"/>
      <c r="M278" s="613"/>
    </row>
    <row r="279" spans="1:13">
      <c r="A279" s="600"/>
      <c r="B279" s="549"/>
      <c r="C279" s="178" t="s">
        <v>148</v>
      </c>
      <c r="D279" s="172" t="s">
        <v>147</v>
      </c>
      <c r="E279" s="168">
        <v>1</v>
      </c>
      <c r="F279" s="23">
        <v>0.52</v>
      </c>
      <c r="G279" s="23">
        <f t="shared" si="26"/>
        <v>0.52</v>
      </c>
      <c r="H279" s="514"/>
      <c r="I279" s="511"/>
      <c r="J279" s="514"/>
      <c r="K279" s="514"/>
      <c r="L279" s="612"/>
      <c r="M279" s="613"/>
    </row>
    <row r="280" spans="1:13">
      <c r="A280" s="600"/>
      <c r="B280" s="549"/>
      <c r="C280" s="178" t="s">
        <v>96</v>
      </c>
      <c r="D280" s="172" t="s">
        <v>146</v>
      </c>
      <c r="E280" s="168">
        <v>1</v>
      </c>
      <c r="F280" s="27">
        <v>23.5</v>
      </c>
      <c r="G280" s="169">
        <f t="shared" si="26"/>
        <v>23.5</v>
      </c>
      <c r="H280" s="514"/>
      <c r="I280" s="511"/>
      <c r="J280" s="514"/>
      <c r="K280" s="514"/>
      <c r="L280" s="612"/>
      <c r="M280" s="613"/>
    </row>
    <row r="281" spans="1:13">
      <c r="A281" s="600"/>
      <c r="B281" s="549"/>
      <c r="C281" s="159" t="s">
        <v>59</v>
      </c>
      <c r="D281" s="172" t="s">
        <v>147</v>
      </c>
      <c r="E281" s="168">
        <v>1</v>
      </c>
      <c r="F281" s="168">
        <v>2.64</v>
      </c>
      <c r="G281" s="169">
        <f t="shared" si="26"/>
        <v>2.64</v>
      </c>
      <c r="H281" s="514"/>
      <c r="I281" s="511"/>
      <c r="J281" s="514"/>
      <c r="K281" s="514"/>
      <c r="L281" s="612"/>
      <c r="M281" s="613"/>
    </row>
    <row r="282" spans="1:13">
      <c r="A282" s="600"/>
      <c r="B282" s="549"/>
      <c r="C282" s="178" t="s">
        <v>339</v>
      </c>
      <c r="D282" s="172" t="s">
        <v>27</v>
      </c>
      <c r="E282" s="168">
        <v>1E-3</v>
      </c>
      <c r="F282" s="27">
        <v>18686.59</v>
      </c>
      <c r="G282" s="169">
        <f t="shared" si="26"/>
        <v>18.686589999999999</v>
      </c>
      <c r="H282" s="514"/>
      <c r="I282" s="511"/>
      <c r="J282" s="514"/>
      <c r="K282" s="514"/>
      <c r="L282" s="612"/>
      <c r="M282" s="613"/>
    </row>
    <row r="283" spans="1:13">
      <c r="A283" s="600"/>
      <c r="B283" s="549"/>
      <c r="C283" s="178" t="s">
        <v>340</v>
      </c>
      <c r="D283" s="172" t="s">
        <v>27</v>
      </c>
      <c r="E283" s="168">
        <v>1.5E-3</v>
      </c>
      <c r="F283" s="27">
        <v>18686.5</v>
      </c>
      <c r="G283" s="169">
        <f t="shared" si="26"/>
        <v>28.02975</v>
      </c>
      <c r="H283" s="514"/>
      <c r="I283" s="511"/>
      <c r="J283" s="514"/>
      <c r="K283" s="514"/>
      <c r="L283" s="612"/>
      <c r="M283" s="613"/>
    </row>
    <row r="284" spans="1:13" ht="24">
      <c r="A284" s="600"/>
      <c r="B284" s="549"/>
      <c r="C284" s="195" t="s">
        <v>338</v>
      </c>
      <c r="D284" s="172" t="s">
        <v>27</v>
      </c>
      <c r="E284" s="168">
        <v>5.0000000000000001E-4</v>
      </c>
      <c r="F284" s="27">
        <v>22587.13</v>
      </c>
      <c r="G284" s="169">
        <f t="shared" si="26"/>
        <v>11.293565000000001</v>
      </c>
      <c r="H284" s="514"/>
      <c r="I284" s="511"/>
      <c r="J284" s="514"/>
      <c r="K284" s="514"/>
      <c r="L284" s="612"/>
      <c r="M284" s="613"/>
    </row>
    <row r="285" spans="1:13" ht="24">
      <c r="A285" s="600"/>
      <c r="B285" s="549"/>
      <c r="C285" s="195" t="s">
        <v>361</v>
      </c>
      <c r="D285" s="172" t="s">
        <v>27</v>
      </c>
      <c r="E285" s="168">
        <v>1E-4</v>
      </c>
      <c r="F285" s="27">
        <v>20929.919999999998</v>
      </c>
      <c r="G285" s="169">
        <f t="shared" si="26"/>
        <v>2.0929919999999997</v>
      </c>
      <c r="H285" s="514"/>
      <c r="I285" s="511"/>
      <c r="J285" s="514"/>
      <c r="K285" s="514"/>
      <c r="L285" s="612"/>
      <c r="M285" s="613"/>
    </row>
    <row r="286" spans="1:13">
      <c r="A286" s="600"/>
      <c r="B286" s="549"/>
      <c r="C286" s="197" t="s">
        <v>328</v>
      </c>
      <c r="D286" s="172" t="s">
        <v>50</v>
      </c>
      <c r="E286" s="168">
        <v>1E-3</v>
      </c>
      <c r="F286" s="27">
        <v>1972.8</v>
      </c>
      <c r="G286" s="169">
        <f t="shared" si="26"/>
        <v>1.9727999999999999</v>
      </c>
      <c r="H286" s="514"/>
      <c r="I286" s="511"/>
      <c r="J286" s="514"/>
      <c r="K286" s="514"/>
      <c r="L286" s="612"/>
      <c r="M286" s="613"/>
    </row>
    <row r="287" spans="1:13" ht="36">
      <c r="A287" s="600"/>
      <c r="B287" s="549"/>
      <c r="C287" s="197" t="s">
        <v>345</v>
      </c>
      <c r="D287" s="172" t="s">
        <v>27</v>
      </c>
      <c r="E287" s="168">
        <v>1.2999999999999999E-3</v>
      </c>
      <c r="F287" s="168">
        <v>7397.63</v>
      </c>
      <c r="G287" s="169">
        <f t="shared" si="26"/>
        <v>9.6169189999999993</v>
      </c>
      <c r="H287" s="514"/>
      <c r="I287" s="511"/>
      <c r="J287" s="514"/>
      <c r="K287" s="514"/>
      <c r="L287" s="612"/>
      <c r="M287" s="613"/>
    </row>
    <row r="288" spans="1:13">
      <c r="A288" s="519" t="s">
        <v>127</v>
      </c>
      <c r="B288" s="519"/>
      <c r="C288" s="519"/>
      <c r="D288" s="519"/>
      <c r="E288" s="519"/>
      <c r="F288" s="519"/>
      <c r="G288" s="15">
        <f>SUM(G274:G287)</f>
        <v>112.57277599999999</v>
      </c>
      <c r="H288" s="186"/>
      <c r="I288" s="168"/>
      <c r="J288" s="171"/>
      <c r="K288" s="171"/>
      <c r="L288" s="171"/>
      <c r="M288" s="15">
        <f>G288+L274</f>
        <v>112.57277599999999</v>
      </c>
    </row>
    <row r="289" spans="1:13" ht="24">
      <c r="A289" s="600" t="s">
        <v>224</v>
      </c>
      <c r="B289" s="549" t="s">
        <v>939</v>
      </c>
      <c r="C289" s="195" t="s">
        <v>348</v>
      </c>
      <c r="D289" s="172" t="s">
        <v>147</v>
      </c>
      <c r="E289" s="168">
        <v>1</v>
      </c>
      <c r="F289" s="27">
        <v>6.15</v>
      </c>
      <c r="G289" s="169">
        <f>E289*F289</f>
        <v>6.15</v>
      </c>
      <c r="H289" s="514" t="s">
        <v>220</v>
      </c>
      <c r="I289" s="511">
        <v>1129395</v>
      </c>
      <c r="J289" s="590">
        <v>1</v>
      </c>
      <c r="K289" s="514">
        <v>5591</v>
      </c>
      <c r="L289" s="612"/>
      <c r="M289" s="613"/>
    </row>
    <row r="290" spans="1:13">
      <c r="A290" s="600"/>
      <c r="B290" s="549"/>
      <c r="C290" s="159" t="s">
        <v>107</v>
      </c>
      <c r="D290" s="172" t="s">
        <v>147</v>
      </c>
      <c r="E290" s="168">
        <v>1</v>
      </c>
      <c r="F290" s="27">
        <v>5.8</v>
      </c>
      <c r="G290" s="169">
        <f t="shared" ref="G290:G301" si="27">E290*F290</f>
        <v>5.8</v>
      </c>
      <c r="H290" s="514"/>
      <c r="I290" s="511"/>
      <c r="J290" s="514"/>
      <c r="K290" s="514"/>
      <c r="L290" s="612"/>
      <c r="M290" s="613"/>
    </row>
    <row r="291" spans="1:13">
      <c r="A291" s="600"/>
      <c r="B291" s="549"/>
      <c r="C291" s="159" t="s">
        <v>64</v>
      </c>
      <c r="D291" s="172" t="s">
        <v>147</v>
      </c>
      <c r="E291" s="168">
        <v>1</v>
      </c>
      <c r="F291" s="27">
        <v>0.7</v>
      </c>
      <c r="G291" s="169">
        <f t="shared" si="27"/>
        <v>0.7</v>
      </c>
      <c r="H291" s="514"/>
      <c r="I291" s="511"/>
      <c r="J291" s="514"/>
      <c r="K291" s="514"/>
      <c r="L291" s="612"/>
      <c r="M291" s="613"/>
    </row>
    <row r="292" spans="1:13">
      <c r="A292" s="600"/>
      <c r="B292" s="549"/>
      <c r="C292" s="178" t="s">
        <v>223</v>
      </c>
      <c r="D292" s="172" t="s">
        <v>143</v>
      </c>
      <c r="E292" s="168">
        <v>6.0000000000000001E-3</v>
      </c>
      <c r="F292" s="168">
        <v>198.36</v>
      </c>
      <c r="G292" s="169">
        <f t="shared" si="27"/>
        <v>1.1901600000000001</v>
      </c>
      <c r="H292" s="514"/>
      <c r="I292" s="511"/>
      <c r="J292" s="514"/>
      <c r="K292" s="514"/>
      <c r="L292" s="612"/>
      <c r="M292" s="613"/>
    </row>
    <row r="293" spans="1:13">
      <c r="A293" s="600"/>
      <c r="B293" s="549"/>
      <c r="C293" s="178" t="s">
        <v>144</v>
      </c>
      <c r="D293" s="172" t="s">
        <v>143</v>
      </c>
      <c r="E293" s="168">
        <v>2E-3</v>
      </c>
      <c r="F293" s="27">
        <v>190</v>
      </c>
      <c r="G293" s="169">
        <f t="shared" si="27"/>
        <v>0.38</v>
      </c>
      <c r="H293" s="514"/>
      <c r="I293" s="511"/>
      <c r="J293" s="514"/>
      <c r="K293" s="514"/>
      <c r="L293" s="612"/>
      <c r="M293" s="613"/>
    </row>
    <row r="294" spans="1:13">
      <c r="A294" s="600"/>
      <c r="B294" s="549"/>
      <c r="C294" s="178" t="s">
        <v>148</v>
      </c>
      <c r="D294" s="172" t="s">
        <v>147</v>
      </c>
      <c r="E294" s="168">
        <v>1</v>
      </c>
      <c r="F294" s="23">
        <v>0.52</v>
      </c>
      <c r="G294" s="23">
        <f t="shared" si="27"/>
        <v>0.52</v>
      </c>
      <c r="H294" s="514"/>
      <c r="I294" s="511"/>
      <c r="J294" s="514"/>
      <c r="K294" s="514"/>
      <c r="L294" s="612"/>
      <c r="M294" s="613"/>
    </row>
    <row r="295" spans="1:13">
      <c r="A295" s="600"/>
      <c r="B295" s="549"/>
      <c r="C295" s="178" t="s">
        <v>96</v>
      </c>
      <c r="D295" s="172" t="s">
        <v>146</v>
      </c>
      <c r="E295" s="168">
        <v>1</v>
      </c>
      <c r="F295" s="27">
        <v>23.5</v>
      </c>
      <c r="G295" s="169">
        <f t="shared" si="27"/>
        <v>23.5</v>
      </c>
      <c r="H295" s="514"/>
      <c r="I295" s="511"/>
      <c r="J295" s="514"/>
      <c r="K295" s="514"/>
      <c r="L295" s="612"/>
      <c r="M295" s="613"/>
    </row>
    <row r="296" spans="1:13">
      <c r="A296" s="600"/>
      <c r="B296" s="549"/>
      <c r="C296" s="178" t="s">
        <v>339</v>
      </c>
      <c r="D296" s="172" t="s">
        <v>27</v>
      </c>
      <c r="E296" s="168">
        <v>1E-3</v>
      </c>
      <c r="F296" s="27">
        <v>18686.59</v>
      </c>
      <c r="G296" s="169">
        <f t="shared" si="27"/>
        <v>18.686589999999999</v>
      </c>
      <c r="H296" s="514"/>
      <c r="I296" s="511"/>
      <c r="J296" s="514"/>
      <c r="K296" s="514"/>
      <c r="L296" s="612"/>
      <c r="M296" s="613"/>
    </row>
    <row r="297" spans="1:13">
      <c r="A297" s="600"/>
      <c r="B297" s="549"/>
      <c r="C297" s="178" t="s">
        <v>340</v>
      </c>
      <c r="D297" s="172" t="s">
        <v>27</v>
      </c>
      <c r="E297" s="168">
        <v>1.5E-3</v>
      </c>
      <c r="F297" s="27">
        <v>18686.5</v>
      </c>
      <c r="G297" s="169">
        <f t="shared" si="27"/>
        <v>28.02975</v>
      </c>
      <c r="H297" s="514"/>
      <c r="I297" s="511"/>
      <c r="J297" s="514"/>
      <c r="K297" s="514"/>
      <c r="L297" s="612"/>
      <c r="M297" s="613"/>
    </row>
    <row r="298" spans="1:13" ht="24">
      <c r="A298" s="600"/>
      <c r="B298" s="549"/>
      <c r="C298" s="195" t="s">
        <v>338</v>
      </c>
      <c r="D298" s="172" t="s">
        <v>27</v>
      </c>
      <c r="E298" s="168">
        <v>5.0000000000000001E-4</v>
      </c>
      <c r="F298" s="27">
        <v>22587.13</v>
      </c>
      <c r="G298" s="169">
        <f t="shared" si="27"/>
        <v>11.293565000000001</v>
      </c>
      <c r="H298" s="514"/>
      <c r="I298" s="511"/>
      <c r="J298" s="514"/>
      <c r="K298" s="514"/>
      <c r="L298" s="612"/>
      <c r="M298" s="613"/>
    </row>
    <row r="299" spans="1:13" ht="24">
      <c r="A299" s="600"/>
      <c r="B299" s="549"/>
      <c r="C299" s="195" t="s">
        <v>361</v>
      </c>
      <c r="D299" s="172" t="s">
        <v>27</v>
      </c>
      <c r="E299" s="168">
        <v>1E-4</v>
      </c>
      <c r="F299" s="27">
        <v>20929.919999999998</v>
      </c>
      <c r="G299" s="169">
        <f t="shared" si="27"/>
        <v>2.0929919999999997</v>
      </c>
      <c r="H299" s="514"/>
      <c r="I299" s="511"/>
      <c r="J299" s="514"/>
      <c r="K299" s="514"/>
      <c r="L299" s="612"/>
      <c r="M299" s="613"/>
    </row>
    <row r="300" spans="1:13">
      <c r="A300" s="600"/>
      <c r="B300" s="549"/>
      <c r="C300" s="197" t="s">
        <v>328</v>
      </c>
      <c r="D300" s="172" t="s">
        <v>50</v>
      </c>
      <c r="E300" s="168">
        <v>1E-3</v>
      </c>
      <c r="F300" s="27">
        <v>1972.8</v>
      </c>
      <c r="G300" s="169">
        <f t="shared" si="27"/>
        <v>1.9727999999999999</v>
      </c>
      <c r="H300" s="514"/>
      <c r="I300" s="511"/>
      <c r="J300" s="514"/>
      <c r="K300" s="514"/>
      <c r="L300" s="612"/>
      <c r="M300" s="613"/>
    </row>
    <row r="301" spans="1:13" ht="36">
      <c r="A301" s="600"/>
      <c r="B301" s="549"/>
      <c r="C301" s="197" t="s">
        <v>341</v>
      </c>
      <c r="D301" s="172" t="s">
        <v>27</v>
      </c>
      <c r="E301" s="168">
        <v>3.0000000000000001E-3</v>
      </c>
      <c r="F301" s="168">
        <v>6248.7</v>
      </c>
      <c r="G301" s="169">
        <f t="shared" si="27"/>
        <v>18.746099999999998</v>
      </c>
      <c r="H301" s="514"/>
      <c r="I301" s="511"/>
      <c r="J301" s="514"/>
      <c r="K301" s="514"/>
      <c r="L301" s="612"/>
      <c r="M301" s="613"/>
    </row>
    <row r="302" spans="1:13">
      <c r="A302" s="519" t="s">
        <v>127</v>
      </c>
      <c r="B302" s="519"/>
      <c r="C302" s="519"/>
      <c r="D302" s="519"/>
      <c r="E302" s="519"/>
      <c r="F302" s="519"/>
      <c r="G302" s="15">
        <f>SUM(G289:G301)</f>
        <v>119.06195700000001</v>
      </c>
      <c r="H302" s="186"/>
      <c r="I302" s="168"/>
      <c r="J302" s="171"/>
      <c r="K302" s="171"/>
      <c r="L302" s="171"/>
      <c r="M302" s="15">
        <f>G302+L289</f>
        <v>119.06195700000001</v>
      </c>
    </row>
    <row r="303" spans="1:13" ht="24">
      <c r="A303" s="600" t="s">
        <v>225</v>
      </c>
      <c r="B303" s="549" t="s">
        <v>940</v>
      </c>
      <c r="C303" s="195" t="s">
        <v>348</v>
      </c>
      <c r="D303" s="172" t="s">
        <v>147</v>
      </c>
      <c r="E303" s="168">
        <v>1</v>
      </c>
      <c r="F303" s="27">
        <v>6.15</v>
      </c>
      <c r="G303" s="169">
        <f>E303*F303</f>
        <v>6.15</v>
      </c>
      <c r="H303" s="514" t="s">
        <v>220</v>
      </c>
      <c r="I303" s="511">
        <v>1129395</v>
      </c>
      <c r="J303" s="590">
        <v>1</v>
      </c>
      <c r="K303" s="514">
        <v>3558</v>
      </c>
      <c r="L303" s="612"/>
      <c r="M303" s="626"/>
    </row>
    <row r="304" spans="1:13">
      <c r="A304" s="600"/>
      <c r="B304" s="549"/>
      <c r="C304" s="159" t="s">
        <v>107</v>
      </c>
      <c r="D304" s="172" t="s">
        <v>147</v>
      </c>
      <c r="E304" s="168">
        <v>1</v>
      </c>
      <c r="F304" s="27">
        <v>5.8</v>
      </c>
      <c r="G304" s="169">
        <f t="shared" ref="G304:G314" si="28">E304*F304</f>
        <v>5.8</v>
      </c>
      <c r="H304" s="514"/>
      <c r="I304" s="511"/>
      <c r="J304" s="590"/>
      <c r="K304" s="514"/>
      <c r="L304" s="612"/>
      <c r="M304" s="626"/>
    </row>
    <row r="305" spans="1:13">
      <c r="A305" s="600"/>
      <c r="B305" s="549"/>
      <c r="C305" s="159" t="s">
        <v>64</v>
      </c>
      <c r="D305" s="172" t="s">
        <v>147</v>
      </c>
      <c r="E305" s="168">
        <v>1</v>
      </c>
      <c r="F305" s="27">
        <v>0.7</v>
      </c>
      <c r="G305" s="169">
        <f t="shared" si="28"/>
        <v>0.7</v>
      </c>
      <c r="H305" s="514"/>
      <c r="I305" s="511"/>
      <c r="J305" s="590"/>
      <c r="K305" s="514"/>
      <c r="L305" s="612"/>
      <c r="M305" s="626"/>
    </row>
    <row r="306" spans="1:13">
      <c r="A306" s="600"/>
      <c r="B306" s="549"/>
      <c r="C306" s="178" t="s">
        <v>226</v>
      </c>
      <c r="D306" s="172" t="s">
        <v>143</v>
      </c>
      <c r="E306" s="168">
        <v>6.0000000000000001E-3</v>
      </c>
      <c r="F306" s="168">
        <v>198.36</v>
      </c>
      <c r="G306" s="169">
        <f t="shared" si="28"/>
        <v>1.1901600000000001</v>
      </c>
      <c r="H306" s="514"/>
      <c r="I306" s="511"/>
      <c r="J306" s="590"/>
      <c r="K306" s="514"/>
      <c r="L306" s="612"/>
      <c r="M306" s="626"/>
    </row>
    <row r="307" spans="1:13">
      <c r="A307" s="600"/>
      <c r="B307" s="549"/>
      <c r="C307" s="178" t="s">
        <v>144</v>
      </c>
      <c r="D307" s="172" t="s">
        <v>143</v>
      </c>
      <c r="E307" s="168">
        <v>2E-3</v>
      </c>
      <c r="F307" s="27">
        <v>190</v>
      </c>
      <c r="G307" s="169">
        <f t="shared" si="28"/>
        <v>0.38</v>
      </c>
      <c r="H307" s="514"/>
      <c r="I307" s="511"/>
      <c r="J307" s="590"/>
      <c r="K307" s="514"/>
      <c r="L307" s="612"/>
      <c r="M307" s="626"/>
    </row>
    <row r="308" spans="1:13">
      <c r="A308" s="600"/>
      <c r="B308" s="549"/>
      <c r="C308" s="178" t="s">
        <v>148</v>
      </c>
      <c r="D308" s="172" t="s">
        <v>147</v>
      </c>
      <c r="E308" s="168">
        <v>1</v>
      </c>
      <c r="F308" s="23">
        <v>0.52</v>
      </c>
      <c r="G308" s="23">
        <f t="shared" si="28"/>
        <v>0.52</v>
      </c>
      <c r="H308" s="514"/>
      <c r="I308" s="511"/>
      <c r="J308" s="590"/>
      <c r="K308" s="514"/>
      <c r="L308" s="612"/>
      <c r="M308" s="626"/>
    </row>
    <row r="309" spans="1:13">
      <c r="A309" s="600"/>
      <c r="B309" s="549"/>
      <c r="C309" s="178" t="s">
        <v>96</v>
      </c>
      <c r="D309" s="172" t="s">
        <v>146</v>
      </c>
      <c r="E309" s="168">
        <v>1</v>
      </c>
      <c r="F309" s="27">
        <v>23.5</v>
      </c>
      <c r="G309" s="169">
        <f t="shared" si="28"/>
        <v>23.5</v>
      </c>
      <c r="H309" s="514"/>
      <c r="I309" s="511"/>
      <c r="J309" s="590"/>
      <c r="K309" s="514"/>
      <c r="L309" s="612"/>
      <c r="M309" s="626"/>
    </row>
    <row r="310" spans="1:13">
      <c r="A310" s="600"/>
      <c r="B310" s="549"/>
      <c r="C310" s="178" t="s">
        <v>339</v>
      </c>
      <c r="D310" s="172" t="s">
        <v>27</v>
      </c>
      <c r="E310" s="168">
        <v>1E-3</v>
      </c>
      <c r="F310" s="27">
        <v>18686.59</v>
      </c>
      <c r="G310" s="169">
        <f t="shared" si="28"/>
        <v>18.686589999999999</v>
      </c>
      <c r="H310" s="514"/>
      <c r="I310" s="511"/>
      <c r="J310" s="590"/>
      <c r="K310" s="514"/>
      <c r="L310" s="612"/>
      <c r="M310" s="626"/>
    </row>
    <row r="311" spans="1:13">
      <c r="A311" s="600"/>
      <c r="B311" s="549"/>
      <c r="C311" s="178" t="s">
        <v>340</v>
      </c>
      <c r="D311" s="172" t="s">
        <v>27</v>
      </c>
      <c r="E311" s="168">
        <v>1.5E-3</v>
      </c>
      <c r="F311" s="27">
        <v>18686.5</v>
      </c>
      <c r="G311" s="169">
        <f t="shared" si="28"/>
        <v>28.02975</v>
      </c>
      <c r="H311" s="514"/>
      <c r="I311" s="511"/>
      <c r="J311" s="590"/>
      <c r="K311" s="514"/>
      <c r="L311" s="612"/>
      <c r="M311" s="626"/>
    </row>
    <row r="312" spans="1:13" ht="24">
      <c r="A312" s="600"/>
      <c r="B312" s="549"/>
      <c r="C312" s="195" t="s">
        <v>338</v>
      </c>
      <c r="D312" s="172" t="s">
        <v>27</v>
      </c>
      <c r="E312" s="168">
        <v>5.0000000000000001E-4</v>
      </c>
      <c r="F312" s="27">
        <v>22587.13</v>
      </c>
      <c r="G312" s="169">
        <f t="shared" si="28"/>
        <v>11.293565000000001</v>
      </c>
      <c r="H312" s="514"/>
      <c r="I312" s="511"/>
      <c r="J312" s="590"/>
      <c r="K312" s="514"/>
      <c r="L312" s="612"/>
      <c r="M312" s="626"/>
    </row>
    <row r="313" spans="1:13" ht="24">
      <c r="A313" s="600"/>
      <c r="B313" s="549"/>
      <c r="C313" s="195" t="s">
        <v>361</v>
      </c>
      <c r="D313" s="172" t="s">
        <v>27</v>
      </c>
      <c r="E313" s="168">
        <v>1E-4</v>
      </c>
      <c r="F313" s="27">
        <v>20929.919999999998</v>
      </c>
      <c r="G313" s="169">
        <f t="shared" si="28"/>
        <v>2.0929919999999997</v>
      </c>
      <c r="H313" s="514"/>
      <c r="I313" s="511"/>
      <c r="J313" s="590"/>
      <c r="K313" s="514"/>
      <c r="L313" s="612"/>
      <c r="M313" s="626"/>
    </row>
    <row r="314" spans="1:13">
      <c r="A314" s="600"/>
      <c r="B314" s="549"/>
      <c r="C314" s="197" t="s">
        <v>328</v>
      </c>
      <c r="D314" s="172" t="s">
        <v>50</v>
      </c>
      <c r="E314" s="168">
        <v>1E-3</v>
      </c>
      <c r="F314" s="27">
        <v>1972.8</v>
      </c>
      <c r="G314" s="169">
        <f t="shared" si="28"/>
        <v>1.9727999999999999</v>
      </c>
      <c r="H314" s="514"/>
      <c r="I314" s="511"/>
      <c r="J314" s="590"/>
      <c r="K314" s="514"/>
      <c r="L314" s="612"/>
      <c r="M314" s="626"/>
    </row>
    <row r="315" spans="1:13" ht="36">
      <c r="A315" s="600"/>
      <c r="B315" s="549"/>
      <c r="C315" s="197" t="s">
        <v>342</v>
      </c>
      <c r="D315" s="172" t="s">
        <v>27</v>
      </c>
      <c r="E315" s="168">
        <v>5.0000000000000001E-3</v>
      </c>
      <c r="F315" s="168">
        <v>6248.7</v>
      </c>
      <c r="G315" s="169">
        <f>E315*F315</f>
        <v>31.243500000000001</v>
      </c>
      <c r="H315" s="514"/>
      <c r="I315" s="511"/>
      <c r="J315" s="590"/>
      <c r="K315" s="514"/>
      <c r="L315" s="612"/>
      <c r="M315" s="626"/>
    </row>
    <row r="316" spans="1:13">
      <c r="A316" s="519" t="s">
        <v>127</v>
      </c>
      <c r="B316" s="519"/>
      <c r="C316" s="519"/>
      <c r="D316" s="519"/>
      <c r="E316" s="519"/>
      <c r="F316" s="519"/>
      <c r="G316" s="15">
        <f>SUM(G303:G315)</f>
        <v>131.55935700000001</v>
      </c>
      <c r="H316" s="186"/>
      <c r="I316" s="168"/>
      <c r="J316" s="171"/>
      <c r="K316" s="171"/>
      <c r="L316" s="171"/>
      <c r="M316" s="15">
        <f>G316+L303</f>
        <v>131.55935700000001</v>
      </c>
    </row>
    <row r="317" spans="1:13" ht="24">
      <c r="A317" s="600" t="s">
        <v>227</v>
      </c>
      <c r="B317" s="549" t="s">
        <v>941</v>
      </c>
      <c r="C317" s="195" t="s">
        <v>348</v>
      </c>
      <c r="D317" s="172" t="s">
        <v>147</v>
      </c>
      <c r="E317" s="168">
        <v>1</v>
      </c>
      <c r="F317" s="27">
        <v>6.15</v>
      </c>
      <c r="G317" s="169">
        <f>E317*F317</f>
        <v>6.15</v>
      </c>
      <c r="H317" s="514" t="s">
        <v>220</v>
      </c>
      <c r="I317" s="511">
        <v>1129395</v>
      </c>
      <c r="J317" s="590">
        <v>1</v>
      </c>
      <c r="K317" s="514">
        <v>2959</v>
      </c>
      <c r="L317" s="612"/>
      <c r="M317" s="613"/>
    </row>
    <row r="318" spans="1:13">
      <c r="A318" s="600"/>
      <c r="B318" s="549"/>
      <c r="C318" s="159" t="s">
        <v>107</v>
      </c>
      <c r="D318" s="172" t="s">
        <v>147</v>
      </c>
      <c r="E318" s="168">
        <v>1</v>
      </c>
      <c r="F318" s="27">
        <v>5.8</v>
      </c>
      <c r="G318" s="169">
        <f t="shared" ref="G318:G329" si="29">E318*F318</f>
        <v>5.8</v>
      </c>
      <c r="H318" s="514"/>
      <c r="I318" s="511"/>
      <c r="J318" s="514"/>
      <c r="K318" s="514"/>
      <c r="L318" s="612"/>
      <c r="M318" s="613"/>
    </row>
    <row r="319" spans="1:13">
      <c r="A319" s="600"/>
      <c r="B319" s="549"/>
      <c r="C319" s="159" t="s">
        <v>64</v>
      </c>
      <c r="D319" s="172" t="s">
        <v>147</v>
      </c>
      <c r="E319" s="168">
        <v>1</v>
      </c>
      <c r="F319" s="27">
        <v>0.7</v>
      </c>
      <c r="G319" s="169">
        <f t="shared" si="29"/>
        <v>0.7</v>
      </c>
      <c r="H319" s="514"/>
      <c r="I319" s="511"/>
      <c r="J319" s="514"/>
      <c r="K319" s="514"/>
      <c r="L319" s="612"/>
      <c r="M319" s="613"/>
    </row>
    <row r="320" spans="1:13">
      <c r="A320" s="600"/>
      <c r="B320" s="549"/>
      <c r="C320" s="178" t="s">
        <v>223</v>
      </c>
      <c r="D320" s="172" t="s">
        <v>143</v>
      </c>
      <c r="E320" s="168">
        <v>6.0000000000000001E-3</v>
      </c>
      <c r="F320" s="168">
        <v>198.36</v>
      </c>
      <c r="G320" s="169">
        <f t="shared" si="29"/>
        <v>1.1901600000000001</v>
      </c>
      <c r="H320" s="514"/>
      <c r="I320" s="511"/>
      <c r="J320" s="514"/>
      <c r="K320" s="514"/>
      <c r="L320" s="612"/>
      <c r="M320" s="613"/>
    </row>
    <row r="321" spans="1:13">
      <c r="A321" s="600"/>
      <c r="B321" s="549"/>
      <c r="C321" s="178" t="s">
        <v>144</v>
      </c>
      <c r="D321" s="172" t="s">
        <v>143</v>
      </c>
      <c r="E321" s="168">
        <v>2E-3</v>
      </c>
      <c r="F321" s="27">
        <v>190</v>
      </c>
      <c r="G321" s="169">
        <f t="shared" si="29"/>
        <v>0.38</v>
      </c>
      <c r="H321" s="514"/>
      <c r="I321" s="511"/>
      <c r="J321" s="514"/>
      <c r="K321" s="514"/>
      <c r="L321" s="612"/>
      <c r="M321" s="613"/>
    </row>
    <row r="322" spans="1:13">
      <c r="A322" s="600"/>
      <c r="B322" s="549"/>
      <c r="C322" s="178" t="s">
        <v>148</v>
      </c>
      <c r="D322" s="172" t="s">
        <v>147</v>
      </c>
      <c r="E322" s="168">
        <v>1</v>
      </c>
      <c r="F322" s="23">
        <v>0.52</v>
      </c>
      <c r="G322" s="23">
        <f t="shared" si="29"/>
        <v>0.52</v>
      </c>
      <c r="H322" s="514"/>
      <c r="I322" s="511"/>
      <c r="J322" s="514"/>
      <c r="K322" s="514"/>
      <c r="L322" s="612"/>
      <c r="M322" s="613"/>
    </row>
    <row r="323" spans="1:13">
      <c r="A323" s="600"/>
      <c r="B323" s="549"/>
      <c r="C323" s="178" t="s">
        <v>150</v>
      </c>
      <c r="D323" s="172" t="s">
        <v>146</v>
      </c>
      <c r="E323" s="168">
        <v>1</v>
      </c>
      <c r="F323" s="27">
        <v>23.5</v>
      </c>
      <c r="G323" s="169">
        <f t="shared" si="29"/>
        <v>23.5</v>
      </c>
      <c r="H323" s="514"/>
      <c r="I323" s="511"/>
      <c r="J323" s="514"/>
      <c r="K323" s="514"/>
      <c r="L323" s="612"/>
      <c r="M323" s="613"/>
    </row>
    <row r="324" spans="1:13">
      <c r="A324" s="600"/>
      <c r="B324" s="549"/>
      <c r="C324" s="178" t="s">
        <v>339</v>
      </c>
      <c r="D324" s="172" t="s">
        <v>27</v>
      </c>
      <c r="E324" s="168">
        <v>1E-3</v>
      </c>
      <c r="F324" s="27">
        <v>18686.59</v>
      </c>
      <c r="G324" s="169">
        <f t="shared" si="29"/>
        <v>18.686589999999999</v>
      </c>
      <c r="H324" s="514"/>
      <c r="I324" s="511"/>
      <c r="J324" s="514"/>
      <c r="K324" s="514"/>
      <c r="L324" s="612"/>
      <c r="M324" s="613"/>
    </row>
    <row r="325" spans="1:13">
      <c r="A325" s="600"/>
      <c r="B325" s="549"/>
      <c r="C325" s="178" t="s">
        <v>340</v>
      </c>
      <c r="D325" s="172" t="s">
        <v>27</v>
      </c>
      <c r="E325" s="168">
        <v>1.5E-3</v>
      </c>
      <c r="F325" s="27">
        <v>18686.5</v>
      </c>
      <c r="G325" s="169">
        <f t="shared" si="29"/>
        <v>28.02975</v>
      </c>
      <c r="H325" s="514"/>
      <c r="I325" s="511"/>
      <c r="J325" s="514"/>
      <c r="K325" s="514"/>
      <c r="L325" s="612"/>
      <c r="M325" s="613"/>
    </row>
    <row r="326" spans="1:13" ht="24">
      <c r="A326" s="600"/>
      <c r="B326" s="549"/>
      <c r="C326" s="195" t="s">
        <v>338</v>
      </c>
      <c r="D326" s="172" t="s">
        <v>27</v>
      </c>
      <c r="E326" s="168">
        <v>5.0000000000000001E-4</v>
      </c>
      <c r="F326" s="27">
        <v>22587.13</v>
      </c>
      <c r="G326" s="169">
        <f t="shared" si="29"/>
        <v>11.293565000000001</v>
      </c>
      <c r="H326" s="514"/>
      <c r="I326" s="511"/>
      <c r="J326" s="514"/>
      <c r="K326" s="514"/>
      <c r="L326" s="612"/>
      <c r="M326" s="613"/>
    </row>
    <row r="327" spans="1:13" ht="24">
      <c r="A327" s="600"/>
      <c r="B327" s="549"/>
      <c r="C327" s="195" t="s">
        <v>361</v>
      </c>
      <c r="D327" s="172" t="s">
        <v>27</v>
      </c>
      <c r="E327" s="168">
        <v>1E-4</v>
      </c>
      <c r="F327" s="27">
        <v>20929.919999999998</v>
      </c>
      <c r="G327" s="169">
        <f t="shared" si="29"/>
        <v>2.0929919999999997</v>
      </c>
      <c r="H327" s="514"/>
      <c r="I327" s="511"/>
      <c r="J327" s="514"/>
      <c r="K327" s="514"/>
      <c r="L327" s="612"/>
      <c r="M327" s="613"/>
    </row>
    <row r="328" spans="1:13">
      <c r="A328" s="600"/>
      <c r="B328" s="549"/>
      <c r="C328" s="197" t="s">
        <v>328</v>
      </c>
      <c r="D328" s="172" t="s">
        <v>50</v>
      </c>
      <c r="E328" s="168">
        <v>1E-3</v>
      </c>
      <c r="F328" s="27">
        <v>1972.8</v>
      </c>
      <c r="G328" s="169">
        <f t="shared" si="29"/>
        <v>1.9727999999999999</v>
      </c>
      <c r="H328" s="514"/>
      <c r="I328" s="511"/>
      <c r="J328" s="514"/>
      <c r="K328" s="514"/>
      <c r="L328" s="612"/>
      <c r="M328" s="613"/>
    </row>
    <row r="329" spans="1:13" ht="36">
      <c r="A329" s="600"/>
      <c r="B329" s="549"/>
      <c r="C329" s="197" t="s">
        <v>362</v>
      </c>
      <c r="D329" s="172" t="s">
        <v>27</v>
      </c>
      <c r="E329" s="168">
        <v>1E-3</v>
      </c>
      <c r="F329" s="168">
        <v>5346.18</v>
      </c>
      <c r="G329" s="169">
        <f t="shared" si="29"/>
        <v>5.3461800000000004</v>
      </c>
      <c r="H329" s="514"/>
      <c r="I329" s="511"/>
      <c r="J329" s="514"/>
      <c r="K329" s="514"/>
      <c r="L329" s="612"/>
      <c r="M329" s="613"/>
    </row>
    <row r="330" spans="1:13">
      <c r="A330" s="519" t="s">
        <v>127</v>
      </c>
      <c r="B330" s="519"/>
      <c r="C330" s="519"/>
      <c r="D330" s="519"/>
      <c r="E330" s="519"/>
      <c r="F330" s="519"/>
      <c r="G330" s="15">
        <f>SUM(G317:G329)</f>
        <v>105.66203700000001</v>
      </c>
      <c r="H330" s="186"/>
      <c r="I330" s="168"/>
      <c r="J330" s="171"/>
      <c r="K330" s="171"/>
      <c r="L330" s="171"/>
      <c r="M330" s="15">
        <f>G330+L317</f>
        <v>105.66203700000001</v>
      </c>
    </row>
    <row r="331" spans="1:13" ht="24" customHeight="1">
      <c r="A331" s="600" t="s">
        <v>228</v>
      </c>
      <c r="B331" s="549" t="s">
        <v>942</v>
      </c>
      <c r="C331" s="195" t="s">
        <v>348</v>
      </c>
      <c r="D331" s="172" t="s">
        <v>147</v>
      </c>
      <c r="E331" s="168">
        <v>1</v>
      </c>
      <c r="F331" s="27">
        <v>6.15</v>
      </c>
      <c r="G331" s="169">
        <f>E331*F331</f>
        <v>6.15</v>
      </c>
      <c r="H331" s="514" t="s">
        <v>220</v>
      </c>
      <c r="I331" s="511">
        <v>1129395</v>
      </c>
      <c r="J331" s="590">
        <v>1</v>
      </c>
      <c r="K331" s="534">
        <v>4447</v>
      </c>
      <c r="L331" s="512"/>
      <c r="M331" s="613"/>
    </row>
    <row r="332" spans="1:13">
      <c r="A332" s="600"/>
      <c r="B332" s="549"/>
      <c r="C332" s="159" t="s">
        <v>107</v>
      </c>
      <c r="D332" s="172" t="s">
        <v>147</v>
      </c>
      <c r="E332" s="168">
        <v>1</v>
      </c>
      <c r="F332" s="27">
        <v>5.8</v>
      </c>
      <c r="G332" s="169">
        <f t="shared" ref="G332:G343" si="30">E332*F332</f>
        <v>5.8</v>
      </c>
      <c r="H332" s="514"/>
      <c r="I332" s="511"/>
      <c r="J332" s="514"/>
      <c r="K332" s="535"/>
      <c r="L332" s="512"/>
      <c r="M332" s="613"/>
    </row>
    <row r="333" spans="1:13">
      <c r="A333" s="600"/>
      <c r="B333" s="549"/>
      <c r="C333" s="159" t="s">
        <v>64</v>
      </c>
      <c r="D333" s="172" t="s">
        <v>147</v>
      </c>
      <c r="E333" s="168">
        <v>1</v>
      </c>
      <c r="F333" s="27">
        <v>0.7</v>
      </c>
      <c r="G333" s="169">
        <f t="shared" si="30"/>
        <v>0.7</v>
      </c>
      <c r="H333" s="514"/>
      <c r="I333" s="511"/>
      <c r="J333" s="514"/>
      <c r="K333" s="535"/>
      <c r="L333" s="512"/>
      <c r="M333" s="613"/>
    </row>
    <row r="334" spans="1:13">
      <c r="A334" s="600"/>
      <c r="B334" s="549"/>
      <c r="C334" s="178" t="s">
        <v>223</v>
      </c>
      <c r="D334" s="172" t="s">
        <v>143</v>
      </c>
      <c r="E334" s="168">
        <v>6.0000000000000001E-3</v>
      </c>
      <c r="F334" s="168">
        <v>198.36</v>
      </c>
      <c r="G334" s="169">
        <f t="shared" si="30"/>
        <v>1.1901600000000001</v>
      </c>
      <c r="H334" s="514"/>
      <c r="I334" s="511"/>
      <c r="J334" s="514"/>
      <c r="K334" s="535"/>
      <c r="L334" s="512"/>
      <c r="M334" s="613"/>
    </row>
    <row r="335" spans="1:13">
      <c r="A335" s="600"/>
      <c r="B335" s="549"/>
      <c r="C335" s="178" t="s">
        <v>144</v>
      </c>
      <c r="D335" s="172" t="s">
        <v>143</v>
      </c>
      <c r="E335" s="168">
        <v>2E-3</v>
      </c>
      <c r="F335" s="27">
        <v>190</v>
      </c>
      <c r="G335" s="169">
        <f t="shared" si="30"/>
        <v>0.38</v>
      </c>
      <c r="H335" s="514"/>
      <c r="I335" s="511"/>
      <c r="J335" s="514"/>
      <c r="K335" s="535"/>
      <c r="L335" s="512"/>
      <c r="M335" s="613"/>
    </row>
    <row r="336" spans="1:13">
      <c r="A336" s="600"/>
      <c r="B336" s="549"/>
      <c r="C336" s="178" t="s">
        <v>148</v>
      </c>
      <c r="D336" s="172" t="s">
        <v>147</v>
      </c>
      <c r="E336" s="168">
        <v>1</v>
      </c>
      <c r="F336" s="23">
        <v>0.52</v>
      </c>
      <c r="G336" s="23">
        <f t="shared" si="30"/>
        <v>0.52</v>
      </c>
      <c r="H336" s="514"/>
      <c r="I336" s="511"/>
      <c r="J336" s="514"/>
      <c r="K336" s="535"/>
      <c r="L336" s="512"/>
      <c r="M336" s="613"/>
    </row>
    <row r="337" spans="1:13">
      <c r="A337" s="600"/>
      <c r="B337" s="549"/>
      <c r="C337" s="178" t="s">
        <v>150</v>
      </c>
      <c r="D337" s="172" t="s">
        <v>146</v>
      </c>
      <c r="E337" s="168">
        <v>1</v>
      </c>
      <c r="F337" s="27">
        <v>23.5</v>
      </c>
      <c r="G337" s="169">
        <f t="shared" si="30"/>
        <v>23.5</v>
      </c>
      <c r="H337" s="514"/>
      <c r="I337" s="511"/>
      <c r="J337" s="514"/>
      <c r="K337" s="535"/>
      <c r="L337" s="512"/>
      <c r="M337" s="613"/>
    </row>
    <row r="338" spans="1:13">
      <c r="A338" s="600"/>
      <c r="B338" s="549"/>
      <c r="C338" s="178" t="s">
        <v>339</v>
      </c>
      <c r="D338" s="172" t="s">
        <v>27</v>
      </c>
      <c r="E338" s="168">
        <v>1E-3</v>
      </c>
      <c r="F338" s="27">
        <v>18686.59</v>
      </c>
      <c r="G338" s="169">
        <f t="shared" si="30"/>
        <v>18.686589999999999</v>
      </c>
      <c r="H338" s="514"/>
      <c r="I338" s="511"/>
      <c r="J338" s="514"/>
      <c r="K338" s="535"/>
      <c r="L338" s="512"/>
      <c r="M338" s="613"/>
    </row>
    <row r="339" spans="1:13">
      <c r="A339" s="600"/>
      <c r="B339" s="549"/>
      <c r="C339" s="178" t="s">
        <v>340</v>
      </c>
      <c r="D339" s="172" t="s">
        <v>27</v>
      </c>
      <c r="E339" s="168">
        <v>1.5E-3</v>
      </c>
      <c r="F339" s="27">
        <v>18686.5</v>
      </c>
      <c r="G339" s="169">
        <f t="shared" si="30"/>
        <v>28.02975</v>
      </c>
      <c r="H339" s="514"/>
      <c r="I339" s="511"/>
      <c r="J339" s="514"/>
      <c r="K339" s="535"/>
      <c r="L339" s="512"/>
      <c r="M339" s="613"/>
    </row>
    <row r="340" spans="1:13" ht="24">
      <c r="A340" s="600"/>
      <c r="B340" s="549"/>
      <c r="C340" s="195" t="s">
        <v>338</v>
      </c>
      <c r="D340" s="172" t="s">
        <v>27</v>
      </c>
      <c r="E340" s="168">
        <v>5.0000000000000001E-4</v>
      </c>
      <c r="F340" s="27">
        <v>22587.13</v>
      </c>
      <c r="G340" s="169">
        <f t="shared" si="30"/>
        <v>11.293565000000001</v>
      </c>
      <c r="H340" s="514"/>
      <c r="I340" s="511"/>
      <c r="J340" s="514"/>
      <c r="K340" s="535"/>
      <c r="L340" s="512"/>
      <c r="M340" s="613"/>
    </row>
    <row r="341" spans="1:13" ht="24">
      <c r="A341" s="600"/>
      <c r="B341" s="549"/>
      <c r="C341" s="195" t="s">
        <v>361</v>
      </c>
      <c r="D341" s="172" t="s">
        <v>27</v>
      </c>
      <c r="E341" s="168">
        <v>1E-4</v>
      </c>
      <c r="F341" s="27">
        <v>20929.919999999998</v>
      </c>
      <c r="G341" s="169">
        <f t="shared" si="30"/>
        <v>2.0929919999999997</v>
      </c>
      <c r="H341" s="514"/>
      <c r="I341" s="511"/>
      <c r="J341" s="514"/>
      <c r="K341" s="535"/>
      <c r="L341" s="512"/>
      <c r="M341" s="613"/>
    </row>
    <row r="342" spans="1:13">
      <c r="A342" s="600"/>
      <c r="B342" s="549"/>
      <c r="C342" s="197" t="s">
        <v>328</v>
      </c>
      <c r="D342" s="172" t="s">
        <v>50</v>
      </c>
      <c r="E342" s="168">
        <v>1E-3</v>
      </c>
      <c r="F342" s="27">
        <v>1972.8</v>
      </c>
      <c r="G342" s="169">
        <f t="shared" si="30"/>
        <v>1.9727999999999999</v>
      </c>
      <c r="H342" s="514"/>
      <c r="I342" s="511"/>
      <c r="J342" s="514"/>
      <c r="K342" s="535"/>
      <c r="L342" s="512"/>
      <c r="M342" s="613"/>
    </row>
    <row r="343" spans="1:13" ht="36">
      <c r="A343" s="600"/>
      <c r="B343" s="549"/>
      <c r="C343" s="197" t="s">
        <v>363</v>
      </c>
      <c r="D343" s="172" t="s">
        <v>27</v>
      </c>
      <c r="E343" s="168">
        <v>2E-3</v>
      </c>
      <c r="F343" s="168">
        <v>5524.99</v>
      </c>
      <c r="G343" s="169">
        <f t="shared" si="30"/>
        <v>11.04998</v>
      </c>
      <c r="H343" s="514"/>
      <c r="I343" s="511"/>
      <c r="J343" s="514"/>
      <c r="K343" s="589"/>
      <c r="L343" s="512"/>
      <c r="M343" s="613"/>
    </row>
    <row r="344" spans="1:13">
      <c r="A344" s="519" t="s">
        <v>127</v>
      </c>
      <c r="B344" s="519"/>
      <c r="C344" s="519"/>
      <c r="D344" s="519"/>
      <c r="E344" s="519"/>
      <c r="F344" s="519"/>
      <c r="G344" s="15">
        <f>SUM(G331:G343)</f>
        <v>111.36583700000001</v>
      </c>
      <c r="H344" s="192"/>
      <c r="I344" s="192"/>
      <c r="J344" s="192"/>
      <c r="K344" s="192"/>
      <c r="L344" s="192"/>
      <c r="M344" s="15">
        <f>G344+L331</f>
        <v>111.36583700000001</v>
      </c>
    </row>
    <row r="345" spans="1:13" ht="24">
      <c r="A345" s="600" t="s">
        <v>229</v>
      </c>
      <c r="B345" s="549" t="s">
        <v>943</v>
      </c>
      <c r="C345" s="195" t="s">
        <v>348</v>
      </c>
      <c r="D345" s="172" t="s">
        <v>147</v>
      </c>
      <c r="E345" s="168">
        <v>1</v>
      </c>
      <c r="F345" s="27">
        <v>6.15</v>
      </c>
      <c r="G345" s="169">
        <f>E345*F345</f>
        <v>6.15</v>
      </c>
      <c r="H345" s="514" t="s">
        <v>220</v>
      </c>
      <c r="I345" s="511">
        <v>1129395</v>
      </c>
      <c r="J345" s="515">
        <v>1</v>
      </c>
      <c r="K345" s="511">
        <v>6627</v>
      </c>
      <c r="L345" s="512"/>
      <c r="M345" s="613"/>
    </row>
    <row r="346" spans="1:13">
      <c r="A346" s="600"/>
      <c r="B346" s="549"/>
      <c r="C346" s="159" t="s">
        <v>107</v>
      </c>
      <c r="D346" s="172" t="s">
        <v>147</v>
      </c>
      <c r="E346" s="168">
        <v>1</v>
      </c>
      <c r="F346" s="27">
        <v>5.8</v>
      </c>
      <c r="G346" s="169">
        <f t="shared" ref="G346:G357" si="31">E346*F346</f>
        <v>5.8</v>
      </c>
      <c r="H346" s="514"/>
      <c r="I346" s="511"/>
      <c r="J346" s="511"/>
      <c r="K346" s="511"/>
      <c r="L346" s="512"/>
      <c r="M346" s="613"/>
    </row>
    <row r="347" spans="1:13">
      <c r="A347" s="600"/>
      <c r="B347" s="549"/>
      <c r="C347" s="159" t="s">
        <v>64</v>
      </c>
      <c r="D347" s="172" t="s">
        <v>147</v>
      </c>
      <c r="E347" s="168">
        <v>1</v>
      </c>
      <c r="F347" s="27">
        <v>0.7</v>
      </c>
      <c r="G347" s="169">
        <f t="shared" si="31"/>
        <v>0.7</v>
      </c>
      <c r="H347" s="514"/>
      <c r="I347" s="511"/>
      <c r="J347" s="511"/>
      <c r="K347" s="511"/>
      <c r="L347" s="512"/>
      <c r="M347" s="613"/>
    </row>
    <row r="348" spans="1:13">
      <c r="A348" s="600"/>
      <c r="B348" s="549"/>
      <c r="C348" s="178" t="s">
        <v>226</v>
      </c>
      <c r="D348" s="172" t="s">
        <v>143</v>
      </c>
      <c r="E348" s="168">
        <v>6.0000000000000001E-3</v>
      </c>
      <c r="F348" s="168">
        <v>198.36</v>
      </c>
      <c r="G348" s="169">
        <f t="shared" si="31"/>
        <v>1.1901600000000001</v>
      </c>
      <c r="H348" s="514"/>
      <c r="I348" s="511"/>
      <c r="J348" s="511"/>
      <c r="K348" s="511"/>
      <c r="L348" s="512"/>
      <c r="M348" s="613"/>
    </row>
    <row r="349" spans="1:13">
      <c r="A349" s="600"/>
      <c r="B349" s="549"/>
      <c r="C349" s="178" t="s">
        <v>144</v>
      </c>
      <c r="D349" s="172" t="s">
        <v>143</v>
      </c>
      <c r="E349" s="168">
        <v>2E-3</v>
      </c>
      <c r="F349" s="27">
        <v>190</v>
      </c>
      <c r="G349" s="169">
        <f t="shared" si="31"/>
        <v>0.38</v>
      </c>
      <c r="H349" s="514"/>
      <c r="I349" s="511"/>
      <c r="J349" s="511"/>
      <c r="K349" s="511"/>
      <c r="L349" s="512"/>
      <c r="M349" s="613"/>
    </row>
    <row r="350" spans="1:13">
      <c r="A350" s="600"/>
      <c r="B350" s="549"/>
      <c r="C350" s="178" t="s">
        <v>148</v>
      </c>
      <c r="D350" s="172" t="s">
        <v>147</v>
      </c>
      <c r="E350" s="168">
        <v>1</v>
      </c>
      <c r="F350" s="23">
        <v>0.52</v>
      </c>
      <c r="G350" s="23">
        <f t="shared" si="31"/>
        <v>0.52</v>
      </c>
      <c r="H350" s="514"/>
      <c r="I350" s="511"/>
      <c r="J350" s="511"/>
      <c r="K350" s="511"/>
      <c r="L350" s="512"/>
      <c r="M350" s="613"/>
    </row>
    <row r="351" spans="1:13">
      <c r="A351" s="600"/>
      <c r="B351" s="549"/>
      <c r="C351" s="178" t="s">
        <v>96</v>
      </c>
      <c r="D351" s="172" t="s">
        <v>146</v>
      </c>
      <c r="E351" s="168">
        <v>1</v>
      </c>
      <c r="F351" s="27">
        <v>23.5</v>
      </c>
      <c r="G351" s="169">
        <f t="shared" si="31"/>
        <v>23.5</v>
      </c>
      <c r="H351" s="514"/>
      <c r="I351" s="511"/>
      <c r="J351" s="511"/>
      <c r="K351" s="511"/>
      <c r="L351" s="512"/>
      <c r="M351" s="613"/>
    </row>
    <row r="352" spans="1:13">
      <c r="A352" s="600"/>
      <c r="B352" s="549"/>
      <c r="C352" s="178" t="s">
        <v>339</v>
      </c>
      <c r="D352" s="172" t="s">
        <v>27</v>
      </c>
      <c r="E352" s="168">
        <v>1E-3</v>
      </c>
      <c r="F352" s="27">
        <v>18686.59</v>
      </c>
      <c r="G352" s="169">
        <f t="shared" si="31"/>
        <v>18.686589999999999</v>
      </c>
      <c r="H352" s="514"/>
      <c r="I352" s="511"/>
      <c r="J352" s="511"/>
      <c r="K352" s="511"/>
      <c r="L352" s="512"/>
      <c r="M352" s="613"/>
    </row>
    <row r="353" spans="1:13">
      <c r="A353" s="600"/>
      <c r="B353" s="549"/>
      <c r="C353" s="178" t="s">
        <v>340</v>
      </c>
      <c r="D353" s="172" t="s">
        <v>27</v>
      </c>
      <c r="E353" s="168">
        <v>1.5E-3</v>
      </c>
      <c r="F353" s="27">
        <v>18686.5</v>
      </c>
      <c r="G353" s="169">
        <f t="shared" si="31"/>
        <v>28.02975</v>
      </c>
      <c r="H353" s="514"/>
      <c r="I353" s="511"/>
      <c r="J353" s="511"/>
      <c r="K353" s="511"/>
      <c r="L353" s="512"/>
      <c r="M353" s="613"/>
    </row>
    <row r="354" spans="1:13" ht="24">
      <c r="A354" s="600"/>
      <c r="B354" s="549"/>
      <c r="C354" s="195" t="s">
        <v>338</v>
      </c>
      <c r="D354" s="172" t="s">
        <v>27</v>
      </c>
      <c r="E354" s="168">
        <v>5.0000000000000001E-4</v>
      </c>
      <c r="F354" s="27">
        <v>22587.13</v>
      </c>
      <c r="G354" s="169">
        <f t="shared" si="31"/>
        <v>11.293565000000001</v>
      </c>
      <c r="H354" s="514"/>
      <c r="I354" s="511"/>
      <c r="J354" s="511"/>
      <c r="K354" s="511"/>
      <c r="L354" s="512"/>
      <c r="M354" s="613"/>
    </row>
    <row r="355" spans="1:13" ht="24">
      <c r="A355" s="600"/>
      <c r="B355" s="549"/>
      <c r="C355" s="195" t="s">
        <v>361</v>
      </c>
      <c r="D355" s="172" t="s">
        <v>27</v>
      </c>
      <c r="E355" s="168">
        <v>1E-4</v>
      </c>
      <c r="F355" s="27">
        <v>20929.919999999998</v>
      </c>
      <c r="G355" s="169">
        <f t="shared" si="31"/>
        <v>2.0929919999999997</v>
      </c>
      <c r="H355" s="514"/>
      <c r="I355" s="511"/>
      <c r="J355" s="511"/>
      <c r="K355" s="511"/>
      <c r="L355" s="512"/>
      <c r="M355" s="613"/>
    </row>
    <row r="356" spans="1:13">
      <c r="A356" s="600"/>
      <c r="B356" s="549"/>
      <c r="C356" s="197" t="s">
        <v>328</v>
      </c>
      <c r="D356" s="172" t="s">
        <v>50</v>
      </c>
      <c r="E356" s="168">
        <v>1E-3</v>
      </c>
      <c r="F356" s="27">
        <v>1972.8</v>
      </c>
      <c r="G356" s="169">
        <f t="shared" si="31"/>
        <v>1.9727999999999999</v>
      </c>
      <c r="H356" s="514"/>
      <c r="I356" s="511"/>
      <c r="J356" s="511"/>
      <c r="K356" s="511"/>
      <c r="L356" s="512"/>
      <c r="M356" s="613"/>
    </row>
    <row r="357" spans="1:13" ht="36">
      <c r="A357" s="600"/>
      <c r="B357" s="549"/>
      <c r="C357" s="197" t="s">
        <v>343</v>
      </c>
      <c r="D357" s="172" t="s">
        <v>27</v>
      </c>
      <c r="E357" s="168">
        <v>1.1000000000000001E-3</v>
      </c>
      <c r="F357" s="168">
        <v>4973.1000000000004</v>
      </c>
      <c r="G357" s="169">
        <f t="shared" si="31"/>
        <v>5.4704100000000011</v>
      </c>
      <c r="H357" s="514"/>
      <c r="I357" s="511"/>
      <c r="J357" s="511"/>
      <c r="K357" s="511"/>
      <c r="L357" s="512"/>
      <c r="M357" s="613"/>
    </row>
    <row r="358" spans="1:13">
      <c r="A358" s="519" t="s">
        <v>127</v>
      </c>
      <c r="B358" s="519"/>
      <c r="C358" s="519"/>
      <c r="D358" s="519"/>
      <c r="E358" s="519"/>
      <c r="F358" s="519"/>
      <c r="G358" s="15">
        <f>SUM(G345:G357)</f>
        <v>105.78626700000001</v>
      </c>
      <c r="H358" s="192"/>
      <c r="I358" s="192"/>
      <c r="J358" s="192"/>
      <c r="K358" s="192"/>
      <c r="L358" s="192"/>
      <c r="M358" s="15">
        <f>G358+L345</f>
        <v>105.78626700000001</v>
      </c>
    </row>
    <row r="359" spans="1:13" ht="24">
      <c r="A359" s="600" t="s">
        <v>230</v>
      </c>
      <c r="B359" s="549" t="s">
        <v>944</v>
      </c>
      <c r="C359" s="195" t="s">
        <v>348</v>
      </c>
      <c r="D359" s="172" t="s">
        <v>147</v>
      </c>
      <c r="E359" s="168">
        <v>1</v>
      </c>
      <c r="F359" s="27">
        <v>6.15</v>
      </c>
      <c r="G359" s="169">
        <f>E359*F359</f>
        <v>6.15</v>
      </c>
      <c r="H359" s="514" t="s">
        <v>220</v>
      </c>
      <c r="I359" s="511">
        <v>1129395</v>
      </c>
      <c r="J359" s="515">
        <v>1</v>
      </c>
      <c r="K359" s="511">
        <v>6637</v>
      </c>
      <c r="L359" s="512"/>
      <c r="M359" s="613"/>
    </row>
    <row r="360" spans="1:13">
      <c r="A360" s="600"/>
      <c r="B360" s="549"/>
      <c r="C360" s="159" t="s">
        <v>107</v>
      </c>
      <c r="D360" s="172" t="s">
        <v>147</v>
      </c>
      <c r="E360" s="168">
        <v>1</v>
      </c>
      <c r="F360" s="27">
        <v>5.8</v>
      </c>
      <c r="G360" s="169">
        <f t="shared" ref="G360:G371" si="32">E360*F360</f>
        <v>5.8</v>
      </c>
      <c r="H360" s="514"/>
      <c r="I360" s="511"/>
      <c r="J360" s="511"/>
      <c r="K360" s="511"/>
      <c r="L360" s="512"/>
      <c r="M360" s="613"/>
    </row>
    <row r="361" spans="1:13">
      <c r="A361" s="600"/>
      <c r="B361" s="549"/>
      <c r="C361" s="159" t="s">
        <v>64</v>
      </c>
      <c r="D361" s="172" t="s">
        <v>147</v>
      </c>
      <c r="E361" s="168">
        <v>1</v>
      </c>
      <c r="F361" s="27">
        <v>0.7</v>
      </c>
      <c r="G361" s="169">
        <f t="shared" si="32"/>
        <v>0.7</v>
      </c>
      <c r="H361" s="514"/>
      <c r="I361" s="511"/>
      <c r="J361" s="511"/>
      <c r="K361" s="511"/>
      <c r="L361" s="512"/>
      <c r="M361" s="613"/>
    </row>
    <row r="362" spans="1:13">
      <c r="A362" s="600"/>
      <c r="B362" s="549"/>
      <c r="C362" s="178" t="s">
        <v>223</v>
      </c>
      <c r="D362" s="172" t="s">
        <v>143</v>
      </c>
      <c r="E362" s="168">
        <v>6.0000000000000001E-3</v>
      </c>
      <c r="F362" s="168">
        <v>198.36</v>
      </c>
      <c r="G362" s="169">
        <f t="shared" si="32"/>
        <v>1.1901600000000001</v>
      </c>
      <c r="H362" s="514"/>
      <c r="I362" s="511"/>
      <c r="J362" s="511"/>
      <c r="K362" s="511"/>
      <c r="L362" s="512"/>
      <c r="M362" s="613"/>
    </row>
    <row r="363" spans="1:13">
      <c r="A363" s="600"/>
      <c r="B363" s="549"/>
      <c r="C363" s="178" t="s">
        <v>144</v>
      </c>
      <c r="D363" s="172" t="s">
        <v>143</v>
      </c>
      <c r="E363" s="168">
        <v>2E-3</v>
      </c>
      <c r="F363" s="27">
        <v>190</v>
      </c>
      <c r="G363" s="169">
        <f t="shared" si="32"/>
        <v>0.38</v>
      </c>
      <c r="H363" s="514"/>
      <c r="I363" s="511"/>
      <c r="J363" s="511"/>
      <c r="K363" s="511"/>
      <c r="L363" s="512"/>
      <c r="M363" s="613"/>
    </row>
    <row r="364" spans="1:13">
      <c r="A364" s="600"/>
      <c r="B364" s="549"/>
      <c r="C364" s="178" t="s">
        <v>148</v>
      </c>
      <c r="D364" s="172" t="s">
        <v>147</v>
      </c>
      <c r="E364" s="168">
        <v>1</v>
      </c>
      <c r="F364" s="23">
        <v>0.52</v>
      </c>
      <c r="G364" s="23">
        <f t="shared" si="32"/>
        <v>0.52</v>
      </c>
      <c r="H364" s="514"/>
      <c r="I364" s="511"/>
      <c r="J364" s="511"/>
      <c r="K364" s="511"/>
      <c r="L364" s="512"/>
      <c r="M364" s="613"/>
    </row>
    <row r="365" spans="1:13">
      <c r="A365" s="600"/>
      <c r="B365" s="549"/>
      <c r="C365" s="178" t="s">
        <v>96</v>
      </c>
      <c r="D365" s="172" t="s">
        <v>146</v>
      </c>
      <c r="E365" s="168">
        <v>1</v>
      </c>
      <c r="F365" s="27">
        <v>23.5</v>
      </c>
      <c r="G365" s="169">
        <f t="shared" si="32"/>
        <v>23.5</v>
      </c>
      <c r="H365" s="514"/>
      <c r="I365" s="511"/>
      <c r="J365" s="511"/>
      <c r="K365" s="511"/>
      <c r="L365" s="512"/>
      <c r="M365" s="613"/>
    </row>
    <row r="366" spans="1:13">
      <c r="A366" s="600"/>
      <c r="B366" s="549"/>
      <c r="C366" s="178" t="s">
        <v>339</v>
      </c>
      <c r="D366" s="172" t="s">
        <v>27</v>
      </c>
      <c r="E366" s="168">
        <v>1E-3</v>
      </c>
      <c r="F366" s="27">
        <v>18686.59</v>
      </c>
      <c r="G366" s="169">
        <f t="shared" si="32"/>
        <v>18.686589999999999</v>
      </c>
      <c r="H366" s="514"/>
      <c r="I366" s="511"/>
      <c r="J366" s="511"/>
      <c r="K366" s="511"/>
      <c r="L366" s="512"/>
      <c r="M366" s="613"/>
    </row>
    <row r="367" spans="1:13">
      <c r="A367" s="600"/>
      <c r="B367" s="549"/>
      <c r="C367" s="178" t="s">
        <v>340</v>
      </c>
      <c r="D367" s="172" t="s">
        <v>27</v>
      </c>
      <c r="E367" s="168">
        <v>1.5E-3</v>
      </c>
      <c r="F367" s="27">
        <v>18686.5</v>
      </c>
      <c r="G367" s="169">
        <f t="shared" si="32"/>
        <v>28.02975</v>
      </c>
      <c r="H367" s="514"/>
      <c r="I367" s="511"/>
      <c r="J367" s="511"/>
      <c r="K367" s="511"/>
      <c r="L367" s="512"/>
      <c r="M367" s="613"/>
    </row>
    <row r="368" spans="1:13" ht="24">
      <c r="A368" s="600"/>
      <c r="B368" s="549"/>
      <c r="C368" s="195" t="s">
        <v>338</v>
      </c>
      <c r="D368" s="172" t="s">
        <v>27</v>
      </c>
      <c r="E368" s="168">
        <v>5.0000000000000001E-4</v>
      </c>
      <c r="F368" s="27">
        <v>22587.13</v>
      </c>
      <c r="G368" s="169">
        <f t="shared" si="32"/>
        <v>11.293565000000001</v>
      </c>
      <c r="H368" s="514"/>
      <c r="I368" s="511"/>
      <c r="J368" s="511"/>
      <c r="K368" s="511"/>
      <c r="L368" s="512"/>
      <c r="M368" s="613"/>
    </row>
    <row r="369" spans="1:13" ht="24">
      <c r="A369" s="600"/>
      <c r="B369" s="549"/>
      <c r="C369" s="195" t="s">
        <v>361</v>
      </c>
      <c r="D369" s="172" t="s">
        <v>27</v>
      </c>
      <c r="E369" s="168">
        <v>1E-4</v>
      </c>
      <c r="F369" s="27">
        <v>20929.919999999998</v>
      </c>
      <c r="G369" s="169">
        <f t="shared" si="32"/>
        <v>2.0929919999999997</v>
      </c>
      <c r="H369" s="514"/>
      <c r="I369" s="511"/>
      <c r="J369" s="511"/>
      <c r="K369" s="511"/>
      <c r="L369" s="512"/>
      <c r="M369" s="613"/>
    </row>
    <row r="370" spans="1:13">
      <c r="A370" s="600"/>
      <c r="B370" s="549"/>
      <c r="C370" s="197" t="s">
        <v>328</v>
      </c>
      <c r="D370" s="172" t="s">
        <v>50</v>
      </c>
      <c r="E370" s="168">
        <v>1E-3</v>
      </c>
      <c r="F370" s="27">
        <v>1972.8</v>
      </c>
      <c r="G370" s="169">
        <f t="shared" si="32"/>
        <v>1.9727999999999999</v>
      </c>
      <c r="H370" s="514"/>
      <c r="I370" s="511"/>
      <c r="J370" s="511"/>
      <c r="K370" s="511"/>
      <c r="L370" s="512"/>
      <c r="M370" s="613"/>
    </row>
    <row r="371" spans="1:13" ht="36">
      <c r="A371" s="600"/>
      <c r="B371" s="549"/>
      <c r="C371" s="197" t="s">
        <v>344</v>
      </c>
      <c r="D371" s="172" t="s">
        <v>27</v>
      </c>
      <c r="E371" s="168">
        <v>1.1000000000000001E-3</v>
      </c>
      <c r="F371" s="168">
        <v>4973.1000000000004</v>
      </c>
      <c r="G371" s="169">
        <f t="shared" si="32"/>
        <v>5.4704100000000011</v>
      </c>
      <c r="H371" s="514"/>
      <c r="I371" s="511"/>
      <c r="J371" s="511"/>
      <c r="K371" s="511"/>
      <c r="L371" s="512"/>
      <c r="M371" s="613"/>
    </row>
    <row r="372" spans="1:13">
      <c r="A372" s="519" t="s">
        <v>127</v>
      </c>
      <c r="B372" s="519"/>
      <c r="C372" s="519"/>
      <c r="D372" s="519"/>
      <c r="E372" s="519"/>
      <c r="F372" s="519"/>
      <c r="G372" s="15">
        <f>SUM(G359:G371)</f>
        <v>105.78626700000001</v>
      </c>
      <c r="H372" s="192"/>
      <c r="I372" s="192"/>
      <c r="J372" s="192"/>
      <c r="K372" s="192"/>
      <c r="L372" s="192"/>
      <c r="M372" s="15">
        <f>G372+L359</f>
        <v>105.78626700000001</v>
      </c>
    </row>
    <row r="373" spans="1:13" ht="24">
      <c r="A373" s="600" t="s">
        <v>231</v>
      </c>
      <c r="B373" s="549" t="s">
        <v>945</v>
      </c>
      <c r="C373" s="195" t="s">
        <v>348</v>
      </c>
      <c r="D373" s="172" t="s">
        <v>147</v>
      </c>
      <c r="E373" s="168">
        <v>1</v>
      </c>
      <c r="F373" s="27">
        <v>6.15</v>
      </c>
      <c r="G373" s="169">
        <f>E373*F373</f>
        <v>6.15</v>
      </c>
      <c r="H373" s="625" t="s">
        <v>220</v>
      </c>
      <c r="I373" s="640">
        <v>1129395</v>
      </c>
      <c r="J373" s="515">
        <v>1</v>
      </c>
      <c r="K373" s="640">
        <v>417</v>
      </c>
      <c r="L373" s="512"/>
      <c r="M373" s="613"/>
    </row>
    <row r="374" spans="1:13">
      <c r="A374" s="600"/>
      <c r="B374" s="549"/>
      <c r="C374" s="159" t="s">
        <v>107</v>
      </c>
      <c r="D374" s="172" t="s">
        <v>147</v>
      </c>
      <c r="E374" s="168">
        <v>1</v>
      </c>
      <c r="F374" s="27">
        <v>5.8</v>
      </c>
      <c r="G374" s="169">
        <f t="shared" ref="G374:G385" si="33">E374*F374</f>
        <v>5.8</v>
      </c>
      <c r="H374" s="625"/>
      <c r="I374" s="640"/>
      <c r="J374" s="640"/>
      <c r="K374" s="640"/>
      <c r="L374" s="512"/>
      <c r="M374" s="613"/>
    </row>
    <row r="375" spans="1:13">
      <c r="A375" s="600"/>
      <c r="B375" s="549"/>
      <c r="C375" s="159" t="s">
        <v>64</v>
      </c>
      <c r="D375" s="172" t="s">
        <v>147</v>
      </c>
      <c r="E375" s="168">
        <v>1</v>
      </c>
      <c r="F375" s="27">
        <v>0.7</v>
      </c>
      <c r="G375" s="169">
        <f t="shared" si="33"/>
        <v>0.7</v>
      </c>
      <c r="H375" s="625"/>
      <c r="I375" s="640"/>
      <c r="J375" s="640"/>
      <c r="K375" s="640"/>
      <c r="L375" s="512"/>
      <c r="M375" s="613"/>
    </row>
    <row r="376" spans="1:13">
      <c r="A376" s="600"/>
      <c r="B376" s="549"/>
      <c r="C376" s="178" t="s">
        <v>226</v>
      </c>
      <c r="D376" s="172" t="s">
        <v>143</v>
      </c>
      <c r="E376" s="168">
        <v>6.0000000000000001E-3</v>
      </c>
      <c r="F376" s="168">
        <v>198.36</v>
      </c>
      <c r="G376" s="169">
        <f t="shared" si="33"/>
        <v>1.1901600000000001</v>
      </c>
      <c r="H376" s="625"/>
      <c r="I376" s="640"/>
      <c r="J376" s="640"/>
      <c r="K376" s="640"/>
      <c r="L376" s="512"/>
      <c r="M376" s="613"/>
    </row>
    <row r="377" spans="1:13">
      <c r="A377" s="600"/>
      <c r="B377" s="549"/>
      <c r="C377" s="178" t="s">
        <v>144</v>
      </c>
      <c r="D377" s="172" t="s">
        <v>143</v>
      </c>
      <c r="E377" s="168">
        <v>2E-3</v>
      </c>
      <c r="F377" s="27">
        <v>190</v>
      </c>
      <c r="G377" s="169">
        <f t="shared" si="33"/>
        <v>0.38</v>
      </c>
      <c r="H377" s="625"/>
      <c r="I377" s="640"/>
      <c r="J377" s="640"/>
      <c r="K377" s="640"/>
      <c r="L377" s="512"/>
      <c r="M377" s="613"/>
    </row>
    <row r="378" spans="1:13">
      <c r="A378" s="600"/>
      <c r="B378" s="549"/>
      <c r="C378" s="178" t="s">
        <v>148</v>
      </c>
      <c r="D378" s="172" t="s">
        <v>147</v>
      </c>
      <c r="E378" s="168">
        <v>1</v>
      </c>
      <c r="F378" s="23">
        <v>0.52</v>
      </c>
      <c r="G378" s="23">
        <f t="shared" si="33"/>
        <v>0.52</v>
      </c>
      <c r="H378" s="625"/>
      <c r="I378" s="640"/>
      <c r="J378" s="640"/>
      <c r="K378" s="640"/>
      <c r="L378" s="512"/>
      <c r="M378" s="613"/>
    </row>
    <row r="379" spans="1:13">
      <c r="A379" s="600"/>
      <c r="B379" s="549"/>
      <c r="C379" s="178" t="s">
        <v>96</v>
      </c>
      <c r="D379" s="172" t="s">
        <v>146</v>
      </c>
      <c r="E379" s="168">
        <v>1</v>
      </c>
      <c r="F379" s="27">
        <v>23.5</v>
      </c>
      <c r="G379" s="169">
        <f t="shared" si="33"/>
        <v>23.5</v>
      </c>
      <c r="H379" s="625"/>
      <c r="I379" s="640"/>
      <c r="J379" s="640"/>
      <c r="K379" s="640"/>
      <c r="L379" s="512"/>
      <c r="M379" s="613"/>
    </row>
    <row r="380" spans="1:13">
      <c r="A380" s="600"/>
      <c r="B380" s="549"/>
      <c r="C380" s="178" t="s">
        <v>339</v>
      </c>
      <c r="D380" s="172" t="s">
        <v>27</v>
      </c>
      <c r="E380" s="168">
        <v>1E-3</v>
      </c>
      <c r="F380" s="27">
        <v>18686.59</v>
      </c>
      <c r="G380" s="169">
        <f t="shared" si="33"/>
        <v>18.686589999999999</v>
      </c>
      <c r="H380" s="625"/>
      <c r="I380" s="640"/>
      <c r="J380" s="640"/>
      <c r="K380" s="640"/>
      <c r="L380" s="512"/>
      <c r="M380" s="613"/>
    </row>
    <row r="381" spans="1:13">
      <c r="A381" s="600"/>
      <c r="B381" s="549"/>
      <c r="C381" s="178" t="s">
        <v>340</v>
      </c>
      <c r="D381" s="172" t="s">
        <v>27</v>
      </c>
      <c r="E381" s="168">
        <v>1.5E-3</v>
      </c>
      <c r="F381" s="27">
        <v>18686.5</v>
      </c>
      <c r="G381" s="169">
        <f t="shared" si="33"/>
        <v>28.02975</v>
      </c>
      <c r="H381" s="625"/>
      <c r="I381" s="640"/>
      <c r="J381" s="640"/>
      <c r="K381" s="640"/>
      <c r="L381" s="512"/>
      <c r="M381" s="613"/>
    </row>
    <row r="382" spans="1:13" ht="24">
      <c r="A382" s="600"/>
      <c r="B382" s="549"/>
      <c r="C382" s="195" t="s">
        <v>338</v>
      </c>
      <c r="D382" s="172" t="s">
        <v>27</v>
      </c>
      <c r="E382" s="168">
        <v>5.0000000000000001E-4</v>
      </c>
      <c r="F382" s="27">
        <v>22587.13</v>
      </c>
      <c r="G382" s="169">
        <f t="shared" si="33"/>
        <v>11.293565000000001</v>
      </c>
      <c r="H382" s="625"/>
      <c r="I382" s="640"/>
      <c r="J382" s="640"/>
      <c r="K382" s="640"/>
      <c r="L382" s="512"/>
      <c r="M382" s="613"/>
    </row>
    <row r="383" spans="1:13" ht="24">
      <c r="A383" s="600"/>
      <c r="B383" s="549"/>
      <c r="C383" s="195" t="s">
        <v>361</v>
      </c>
      <c r="D383" s="172" t="s">
        <v>27</v>
      </c>
      <c r="E383" s="168">
        <v>1E-4</v>
      </c>
      <c r="F383" s="27">
        <v>20929.919999999998</v>
      </c>
      <c r="G383" s="169">
        <f t="shared" si="33"/>
        <v>2.0929919999999997</v>
      </c>
      <c r="H383" s="625"/>
      <c r="I383" s="640"/>
      <c r="J383" s="640"/>
      <c r="K383" s="640"/>
      <c r="L383" s="512"/>
      <c r="M383" s="613"/>
    </row>
    <row r="384" spans="1:13">
      <c r="A384" s="600"/>
      <c r="B384" s="549"/>
      <c r="C384" s="197" t="s">
        <v>328</v>
      </c>
      <c r="D384" s="172" t="s">
        <v>50</v>
      </c>
      <c r="E384" s="168">
        <v>1E-3</v>
      </c>
      <c r="F384" s="27">
        <v>1972.8</v>
      </c>
      <c r="G384" s="169">
        <f t="shared" si="33"/>
        <v>1.9727999999999999</v>
      </c>
      <c r="H384" s="625"/>
      <c r="I384" s="640"/>
      <c r="J384" s="640"/>
      <c r="K384" s="640"/>
      <c r="L384" s="512"/>
      <c r="M384" s="613"/>
    </row>
    <row r="385" spans="1:13" ht="24">
      <c r="A385" s="600"/>
      <c r="B385" s="549"/>
      <c r="C385" s="197" t="s">
        <v>387</v>
      </c>
      <c r="D385" s="172" t="s">
        <v>27</v>
      </c>
      <c r="E385" s="168">
        <v>3.0000000000000001E-3</v>
      </c>
      <c r="F385" s="168">
        <v>2395.8000000000002</v>
      </c>
      <c r="G385" s="169">
        <f t="shared" si="33"/>
        <v>7.1874000000000011</v>
      </c>
      <c r="H385" s="625"/>
      <c r="I385" s="640"/>
      <c r="J385" s="640"/>
      <c r="K385" s="640"/>
      <c r="L385" s="512"/>
      <c r="M385" s="613"/>
    </row>
    <row r="386" spans="1:13">
      <c r="A386" s="519" t="s">
        <v>127</v>
      </c>
      <c r="B386" s="519"/>
      <c r="C386" s="519"/>
      <c r="D386" s="519"/>
      <c r="E386" s="519"/>
      <c r="F386" s="519"/>
      <c r="G386" s="15">
        <f>SUM(G373:G385)</f>
        <v>107.503257</v>
      </c>
      <c r="H386" s="192"/>
      <c r="I386" s="192"/>
      <c r="J386" s="192"/>
      <c r="K386" s="192"/>
      <c r="L386" s="192"/>
      <c r="M386" s="15">
        <f>G386+L373</f>
        <v>107.503257</v>
      </c>
    </row>
    <row r="387" spans="1:13" ht="24">
      <c r="A387" s="600" t="s">
        <v>232</v>
      </c>
      <c r="B387" s="549" t="s">
        <v>946</v>
      </c>
      <c r="C387" s="195" t="s">
        <v>348</v>
      </c>
      <c r="D387" s="172" t="s">
        <v>147</v>
      </c>
      <c r="E387" s="168">
        <v>1</v>
      </c>
      <c r="F387" s="27">
        <v>6.15</v>
      </c>
      <c r="G387" s="169">
        <f>E387*F387</f>
        <v>6.15</v>
      </c>
      <c r="H387" s="625" t="s">
        <v>220</v>
      </c>
      <c r="I387" s="511">
        <v>1129395</v>
      </c>
      <c r="J387" s="515">
        <v>1</v>
      </c>
      <c r="K387" s="511">
        <v>357</v>
      </c>
      <c r="L387" s="512"/>
      <c r="M387" s="613"/>
    </row>
    <row r="388" spans="1:13">
      <c r="A388" s="600"/>
      <c r="B388" s="549"/>
      <c r="C388" s="159" t="s">
        <v>107</v>
      </c>
      <c r="D388" s="172" t="s">
        <v>147</v>
      </c>
      <c r="E388" s="168">
        <v>1</v>
      </c>
      <c r="F388" s="27">
        <v>5.8</v>
      </c>
      <c r="G388" s="169">
        <f t="shared" ref="G388:G399" si="34">E388*F388</f>
        <v>5.8</v>
      </c>
      <c r="H388" s="625"/>
      <c r="I388" s="511"/>
      <c r="J388" s="511"/>
      <c r="K388" s="511"/>
      <c r="L388" s="512"/>
      <c r="M388" s="613"/>
    </row>
    <row r="389" spans="1:13">
      <c r="A389" s="600"/>
      <c r="B389" s="549"/>
      <c r="C389" s="159" t="s">
        <v>64</v>
      </c>
      <c r="D389" s="172" t="s">
        <v>147</v>
      </c>
      <c r="E389" s="168">
        <v>1</v>
      </c>
      <c r="F389" s="27">
        <v>0.7</v>
      </c>
      <c r="G389" s="169">
        <f t="shared" si="34"/>
        <v>0.7</v>
      </c>
      <c r="H389" s="625"/>
      <c r="I389" s="511"/>
      <c r="J389" s="511"/>
      <c r="K389" s="511"/>
      <c r="L389" s="512"/>
      <c r="M389" s="613"/>
    </row>
    <row r="390" spans="1:13">
      <c r="A390" s="600"/>
      <c r="B390" s="549"/>
      <c r="C390" s="178" t="s">
        <v>223</v>
      </c>
      <c r="D390" s="172" t="s">
        <v>34</v>
      </c>
      <c r="E390" s="168">
        <v>6.0000000000000001E-3</v>
      </c>
      <c r="F390" s="168">
        <v>198.36</v>
      </c>
      <c r="G390" s="169">
        <f t="shared" si="34"/>
        <v>1.1901600000000001</v>
      </c>
      <c r="H390" s="625"/>
      <c r="I390" s="511"/>
      <c r="J390" s="511"/>
      <c r="K390" s="511"/>
      <c r="L390" s="512"/>
      <c r="M390" s="613"/>
    </row>
    <row r="391" spans="1:13">
      <c r="A391" s="600"/>
      <c r="B391" s="549"/>
      <c r="C391" s="178" t="s">
        <v>144</v>
      </c>
      <c r="D391" s="172" t="s">
        <v>143</v>
      </c>
      <c r="E391" s="168">
        <v>2E-3</v>
      </c>
      <c r="F391" s="27">
        <v>190</v>
      </c>
      <c r="G391" s="169">
        <f t="shared" si="34"/>
        <v>0.38</v>
      </c>
      <c r="H391" s="625"/>
      <c r="I391" s="511"/>
      <c r="J391" s="511"/>
      <c r="K391" s="511"/>
      <c r="L391" s="512"/>
      <c r="M391" s="613"/>
    </row>
    <row r="392" spans="1:13">
      <c r="A392" s="600"/>
      <c r="B392" s="549"/>
      <c r="C392" s="178" t="s">
        <v>148</v>
      </c>
      <c r="D392" s="172" t="s">
        <v>147</v>
      </c>
      <c r="E392" s="168">
        <v>1</v>
      </c>
      <c r="F392" s="23">
        <v>0.52</v>
      </c>
      <c r="G392" s="23">
        <f t="shared" si="34"/>
        <v>0.52</v>
      </c>
      <c r="H392" s="625"/>
      <c r="I392" s="511"/>
      <c r="J392" s="511"/>
      <c r="K392" s="511"/>
      <c r="L392" s="512"/>
      <c r="M392" s="613"/>
    </row>
    <row r="393" spans="1:13">
      <c r="A393" s="600"/>
      <c r="B393" s="549"/>
      <c r="C393" s="178" t="s">
        <v>150</v>
      </c>
      <c r="D393" s="172" t="s">
        <v>146</v>
      </c>
      <c r="E393" s="168">
        <v>1</v>
      </c>
      <c r="F393" s="27">
        <v>23.5</v>
      </c>
      <c r="G393" s="169">
        <f t="shared" si="34"/>
        <v>23.5</v>
      </c>
      <c r="H393" s="625"/>
      <c r="I393" s="511"/>
      <c r="J393" s="511"/>
      <c r="K393" s="511"/>
      <c r="L393" s="512"/>
      <c r="M393" s="613"/>
    </row>
    <row r="394" spans="1:13">
      <c r="A394" s="600"/>
      <c r="B394" s="549"/>
      <c r="C394" s="178" t="s">
        <v>339</v>
      </c>
      <c r="D394" s="172" t="s">
        <v>27</v>
      </c>
      <c r="E394" s="168">
        <v>1E-3</v>
      </c>
      <c r="F394" s="27">
        <v>18686.59</v>
      </c>
      <c r="G394" s="169">
        <f t="shared" si="34"/>
        <v>18.686589999999999</v>
      </c>
      <c r="H394" s="625"/>
      <c r="I394" s="511"/>
      <c r="J394" s="511"/>
      <c r="K394" s="511"/>
      <c r="L394" s="512"/>
      <c r="M394" s="613"/>
    </row>
    <row r="395" spans="1:13">
      <c r="A395" s="600"/>
      <c r="B395" s="549"/>
      <c r="C395" s="178" t="s">
        <v>340</v>
      </c>
      <c r="D395" s="172" t="s">
        <v>27</v>
      </c>
      <c r="E395" s="168">
        <v>1.5E-3</v>
      </c>
      <c r="F395" s="27">
        <v>18686.5</v>
      </c>
      <c r="G395" s="169">
        <f t="shared" si="34"/>
        <v>28.02975</v>
      </c>
      <c r="H395" s="625"/>
      <c r="I395" s="511"/>
      <c r="J395" s="511"/>
      <c r="K395" s="511"/>
      <c r="L395" s="512"/>
      <c r="M395" s="613"/>
    </row>
    <row r="396" spans="1:13" ht="24">
      <c r="A396" s="600"/>
      <c r="B396" s="549"/>
      <c r="C396" s="195" t="s">
        <v>338</v>
      </c>
      <c r="D396" s="172" t="s">
        <v>27</v>
      </c>
      <c r="E396" s="168">
        <v>5.0000000000000001E-4</v>
      </c>
      <c r="F396" s="27">
        <v>22587.13</v>
      </c>
      <c r="G396" s="169">
        <f t="shared" si="34"/>
        <v>11.293565000000001</v>
      </c>
      <c r="H396" s="625"/>
      <c r="I396" s="511"/>
      <c r="J396" s="511"/>
      <c r="K396" s="511"/>
      <c r="L396" s="512"/>
      <c r="M396" s="613"/>
    </row>
    <row r="397" spans="1:13" ht="24">
      <c r="A397" s="600"/>
      <c r="B397" s="549"/>
      <c r="C397" s="195" t="s">
        <v>361</v>
      </c>
      <c r="D397" s="172" t="s">
        <v>27</v>
      </c>
      <c r="E397" s="168">
        <v>1E-4</v>
      </c>
      <c r="F397" s="27">
        <v>20929.919999999998</v>
      </c>
      <c r="G397" s="169">
        <f t="shared" si="34"/>
        <v>2.0929919999999997</v>
      </c>
      <c r="H397" s="625"/>
      <c r="I397" s="511"/>
      <c r="J397" s="511"/>
      <c r="K397" s="511"/>
      <c r="L397" s="512"/>
      <c r="M397" s="613"/>
    </row>
    <row r="398" spans="1:13">
      <c r="A398" s="600"/>
      <c r="B398" s="549"/>
      <c r="C398" s="197" t="s">
        <v>328</v>
      </c>
      <c r="D398" s="172" t="s">
        <v>50</v>
      </c>
      <c r="E398" s="168">
        <v>1E-3</v>
      </c>
      <c r="F398" s="27">
        <v>1972.8</v>
      </c>
      <c r="G398" s="169">
        <f t="shared" si="34"/>
        <v>1.9727999999999999</v>
      </c>
      <c r="H398" s="625"/>
      <c r="I398" s="511"/>
      <c r="J398" s="511"/>
      <c r="K398" s="511"/>
      <c r="L398" s="512"/>
      <c r="M398" s="613"/>
    </row>
    <row r="399" spans="1:13" ht="24">
      <c r="A399" s="600"/>
      <c r="B399" s="549"/>
      <c r="C399" s="197" t="s">
        <v>388</v>
      </c>
      <c r="D399" s="172" t="s">
        <v>27</v>
      </c>
      <c r="E399" s="168">
        <v>3.0000000000000001E-3</v>
      </c>
      <c r="F399" s="168">
        <v>1329.99</v>
      </c>
      <c r="G399" s="169">
        <f t="shared" si="34"/>
        <v>3.98997</v>
      </c>
      <c r="H399" s="625"/>
      <c r="I399" s="511"/>
      <c r="J399" s="511"/>
      <c r="K399" s="511"/>
      <c r="L399" s="512"/>
      <c r="M399" s="613"/>
    </row>
    <row r="400" spans="1:13">
      <c r="A400" s="519" t="s">
        <v>127</v>
      </c>
      <c r="B400" s="519"/>
      <c r="C400" s="519"/>
      <c r="D400" s="519"/>
      <c r="E400" s="519"/>
      <c r="F400" s="519"/>
      <c r="G400" s="15">
        <f>SUM(G387:G399)</f>
        <v>104.30582700000001</v>
      </c>
      <c r="H400" s="192"/>
      <c r="I400" s="192"/>
      <c r="J400" s="192"/>
      <c r="K400" s="192"/>
      <c r="L400" s="192"/>
      <c r="M400" s="15">
        <f>G400+L387</f>
        <v>104.30582700000001</v>
      </c>
    </row>
    <row r="401" spans="1:13" ht="24">
      <c r="A401" s="600" t="s">
        <v>233</v>
      </c>
      <c r="B401" s="549" t="s">
        <v>947</v>
      </c>
      <c r="C401" s="195" t="s">
        <v>348</v>
      </c>
      <c r="D401" s="172" t="s">
        <v>147</v>
      </c>
      <c r="E401" s="168">
        <v>1</v>
      </c>
      <c r="F401" s="27">
        <v>6.15</v>
      </c>
      <c r="G401" s="169">
        <f>E401*F401</f>
        <v>6.15</v>
      </c>
      <c r="H401" s="625" t="s">
        <v>220</v>
      </c>
      <c r="I401" s="511">
        <v>1129395</v>
      </c>
      <c r="J401" s="515">
        <v>1</v>
      </c>
      <c r="K401" s="511">
        <v>0</v>
      </c>
      <c r="L401" s="512"/>
      <c r="M401" s="613"/>
    </row>
    <row r="402" spans="1:13">
      <c r="A402" s="600"/>
      <c r="B402" s="549"/>
      <c r="C402" s="159" t="s">
        <v>107</v>
      </c>
      <c r="D402" s="172" t="s">
        <v>147</v>
      </c>
      <c r="E402" s="168">
        <v>1</v>
      </c>
      <c r="F402" s="27">
        <v>5.8</v>
      </c>
      <c r="G402" s="169">
        <f t="shared" ref="G402:G413" si="35">E402*F402</f>
        <v>5.8</v>
      </c>
      <c r="H402" s="625"/>
      <c r="I402" s="511"/>
      <c r="J402" s="511"/>
      <c r="K402" s="511"/>
      <c r="L402" s="512"/>
      <c r="M402" s="613"/>
    </row>
    <row r="403" spans="1:13">
      <c r="A403" s="600"/>
      <c r="B403" s="549"/>
      <c r="C403" s="159" t="s">
        <v>64</v>
      </c>
      <c r="D403" s="172" t="s">
        <v>147</v>
      </c>
      <c r="E403" s="168">
        <v>1</v>
      </c>
      <c r="F403" s="27">
        <v>0.7</v>
      </c>
      <c r="G403" s="169">
        <f t="shared" si="35"/>
        <v>0.7</v>
      </c>
      <c r="H403" s="625"/>
      <c r="I403" s="511"/>
      <c r="J403" s="511"/>
      <c r="K403" s="511"/>
      <c r="L403" s="512"/>
      <c r="M403" s="613"/>
    </row>
    <row r="404" spans="1:13">
      <c r="A404" s="600"/>
      <c r="B404" s="549"/>
      <c r="C404" s="178" t="s">
        <v>223</v>
      </c>
      <c r="D404" s="172" t="s">
        <v>34</v>
      </c>
      <c r="E404" s="168">
        <v>6.0000000000000001E-3</v>
      </c>
      <c r="F404" s="168">
        <v>198.36</v>
      </c>
      <c r="G404" s="169">
        <f t="shared" si="35"/>
        <v>1.1901600000000001</v>
      </c>
      <c r="H404" s="625"/>
      <c r="I404" s="511"/>
      <c r="J404" s="511"/>
      <c r="K404" s="511"/>
      <c r="L404" s="512"/>
      <c r="M404" s="613"/>
    </row>
    <row r="405" spans="1:13">
      <c r="A405" s="600"/>
      <c r="B405" s="549"/>
      <c r="C405" s="178" t="s">
        <v>144</v>
      </c>
      <c r="D405" s="172" t="s">
        <v>143</v>
      </c>
      <c r="E405" s="168">
        <v>2E-3</v>
      </c>
      <c r="F405" s="27">
        <v>190</v>
      </c>
      <c r="G405" s="169">
        <f t="shared" si="35"/>
        <v>0.38</v>
      </c>
      <c r="H405" s="625"/>
      <c r="I405" s="511"/>
      <c r="J405" s="511"/>
      <c r="K405" s="511"/>
      <c r="L405" s="512"/>
      <c r="M405" s="613"/>
    </row>
    <row r="406" spans="1:13">
      <c r="A406" s="600"/>
      <c r="B406" s="549"/>
      <c r="C406" s="178" t="s">
        <v>148</v>
      </c>
      <c r="D406" s="172" t="s">
        <v>147</v>
      </c>
      <c r="E406" s="168">
        <v>1</v>
      </c>
      <c r="F406" s="23">
        <v>0.52</v>
      </c>
      <c r="G406" s="23">
        <f t="shared" si="35"/>
        <v>0.52</v>
      </c>
      <c r="H406" s="625"/>
      <c r="I406" s="511"/>
      <c r="J406" s="511"/>
      <c r="K406" s="511"/>
      <c r="L406" s="512"/>
      <c r="M406" s="613"/>
    </row>
    <row r="407" spans="1:13">
      <c r="A407" s="600"/>
      <c r="B407" s="549"/>
      <c r="C407" s="178" t="s">
        <v>96</v>
      </c>
      <c r="D407" s="172" t="s">
        <v>146</v>
      </c>
      <c r="E407" s="168">
        <v>1</v>
      </c>
      <c r="F407" s="27">
        <v>23.5</v>
      </c>
      <c r="G407" s="169">
        <f t="shared" si="35"/>
        <v>23.5</v>
      </c>
      <c r="H407" s="625"/>
      <c r="I407" s="511"/>
      <c r="J407" s="511"/>
      <c r="K407" s="511"/>
      <c r="L407" s="512"/>
      <c r="M407" s="613"/>
    </row>
    <row r="408" spans="1:13">
      <c r="A408" s="600"/>
      <c r="B408" s="549"/>
      <c r="C408" s="178" t="s">
        <v>339</v>
      </c>
      <c r="D408" s="172" t="s">
        <v>27</v>
      </c>
      <c r="E408" s="168">
        <v>1E-3</v>
      </c>
      <c r="F408" s="27">
        <v>18686.59</v>
      </c>
      <c r="G408" s="169">
        <f t="shared" si="35"/>
        <v>18.686589999999999</v>
      </c>
      <c r="H408" s="625"/>
      <c r="I408" s="511"/>
      <c r="J408" s="511"/>
      <c r="K408" s="511"/>
      <c r="L408" s="512"/>
      <c r="M408" s="613"/>
    </row>
    <row r="409" spans="1:13">
      <c r="A409" s="600"/>
      <c r="B409" s="549"/>
      <c r="C409" s="178" t="s">
        <v>340</v>
      </c>
      <c r="D409" s="172" t="s">
        <v>27</v>
      </c>
      <c r="E409" s="168">
        <v>1.5E-3</v>
      </c>
      <c r="F409" s="27">
        <v>18686.5</v>
      </c>
      <c r="G409" s="169">
        <f t="shared" si="35"/>
        <v>28.02975</v>
      </c>
      <c r="H409" s="625"/>
      <c r="I409" s="511"/>
      <c r="J409" s="511"/>
      <c r="K409" s="511"/>
      <c r="L409" s="512"/>
      <c r="M409" s="613"/>
    </row>
    <row r="410" spans="1:13" ht="24">
      <c r="A410" s="600"/>
      <c r="B410" s="549"/>
      <c r="C410" s="195" t="s">
        <v>338</v>
      </c>
      <c r="D410" s="172" t="s">
        <v>27</v>
      </c>
      <c r="E410" s="168">
        <v>5.0000000000000001E-4</v>
      </c>
      <c r="F410" s="27">
        <v>22587.13</v>
      </c>
      <c r="G410" s="169">
        <f t="shared" si="35"/>
        <v>11.293565000000001</v>
      </c>
      <c r="H410" s="625"/>
      <c r="I410" s="511"/>
      <c r="J410" s="511"/>
      <c r="K410" s="511"/>
      <c r="L410" s="512"/>
      <c r="M410" s="613"/>
    </row>
    <row r="411" spans="1:13" ht="24">
      <c r="A411" s="600"/>
      <c r="B411" s="549"/>
      <c r="C411" s="195" t="s">
        <v>361</v>
      </c>
      <c r="D411" s="172" t="s">
        <v>27</v>
      </c>
      <c r="E411" s="168">
        <v>1E-4</v>
      </c>
      <c r="F411" s="27">
        <v>20929.919999999998</v>
      </c>
      <c r="G411" s="169">
        <f t="shared" si="35"/>
        <v>2.0929919999999997</v>
      </c>
      <c r="H411" s="625"/>
      <c r="I411" s="511"/>
      <c r="J411" s="511"/>
      <c r="K411" s="511"/>
      <c r="L411" s="512"/>
      <c r="M411" s="613"/>
    </row>
    <row r="412" spans="1:13">
      <c r="A412" s="600"/>
      <c r="B412" s="549"/>
      <c r="C412" s="197" t="s">
        <v>328</v>
      </c>
      <c r="D412" s="172" t="s">
        <v>50</v>
      </c>
      <c r="E412" s="168">
        <v>1E-3</v>
      </c>
      <c r="F412" s="27">
        <v>1972.8</v>
      </c>
      <c r="G412" s="169">
        <f t="shared" si="35"/>
        <v>1.9727999999999999</v>
      </c>
      <c r="H412" s="625"/>
      <c r="I412" s="511"/>
      <c r="J412" s="511"/>
      <c r="K412" s="511"/>
      <c r="L412" s="512"/>
      <c r="M412" s="613"/>
    </row>
    <row r="413" spans="1:13" ht="24">
      <c r="A413" s="600"/>
      <c r="B413" s="549"/>
      <c r="C413" s="197" t="s">
        <v>108</v>
      </c>
      <c r="D413" s="172" t="s">
        <v>51</v>
      </c>
      <c r="E413" s="168">
        <v>0.3</v>
      </c>
      <c r="F413" s="168">
        <v>6.14</v>
      </c>
      <c r="G413" s="169">
        <f t="shared" si="35"/>
        <v>1.8419999999999999</v>
      </c>
      <c r="H413" s="625"/>
      <c r="I413" s="511"/>
      <c r="J413" s="511"/>
      <c r="K413" s="511"/>
      <c r="L413" s="512"/>
      <c r="M413" s="613"/>
    </row>
    <row r="414" spans="1:13">
      <c r="A414" s="519" t="s">
        <v>127</v>
      </c>
      <c r="B414" s="519"/>
      <c r="C414" s="519"/>
      <c r="D414" s="519"/>
      <c r="E414" s="519"/>
      <c r="F414" s="519"/>
      <c r="G414" s="15">
        <f>SUM(G401:G413)</f>
        <v>102.15785700000001</v>
      </c>
      <c r="H414" s="186"/>
      <c r="I414" s="168"/>
      <c r="J414" s="171"/>
      <c r="K414" s="171"/>
      <c r="L414" s="171"/>
      <c r="M414" s="15">
        <f>G414+L401</f>
        <v>102.15785700000001</v>
      </c>
    </row>
    <row r="415" spans="1:13" ht="24">
      <c r="A415" s="600" t="s">
        <v>234</v>
      </c>
      <c r="B415" s="549" t="s">
        <v>948</v>
      </c>
      <c r="C415" s="195" t="s">
        <v>348</v>
      </c>
      <c r="D415" s="172" t="s">
        <v>147</v>
      </c>
      <c r="E415" s="168">
        <v>1</v>
      </c>
      <c r="F415" s="27">
        <v>6.15</v>
      </c>
      <c r="G415" s="169">
        <f>E415*F415</f>
        <v>6.15</v>
      </c>
      <c r="H415" s="625" t="s">
        <v>220</v>
      </c>
      <c r="I415" s="511">
        <v>1129395</v>
      </c>
      <c r="J415" s="590">
        <v>1</v>
      </c>
      <c r="K415" s="514">
        <v>421</v>
      </c>
      <c r="L415" s="612"/>
      <c r="M415" s="613"/>
    </row>
    <row r="416" spans="1:13">
      <c r="A416" s="600"/>
      <c r="B416" s="549"/>
      <c r="C416" s="159" t="s">
        <v>107</v>
      </c>
      <c r="D416" s="172" t="s">
        <v>147</v>
      </c>
      <c r="E416" s="168">
        <v>1</v>
      </c>
      <c r="F416" s="27">
        <v>5.8</v>
      </c>
      <c r="G416" s="169">
        <f t="shared" ref="G416:G427" si="36">E416*F416</f>
        <v>5.8</v>
      </c>
      <c r="H416" s="625"/>
      <c r="I416" s="511"/>
      <c r="J416" s="514"/>
      <c r="K416" s="514"/>
      <c r="L416" s="612"/>
      <c r="M416" s="613"/>
    </row>
    <row r="417" spans="1:13">
      <c r="A417" s="600"/>
      <c r="B417" s="549"/>
      <c r="C417" s="159" t="s">
        <v>64</v>
      </c>
      <c r="D417" s="172" t="s">
        <v>147</v>
      </c>
      <c r="E417" s="168">
        <v>1</v>
      </c>
      <c r="F417" s="27">
        <v>0.7</v>
      </c>
      <c r="G417" s="169">
        <f t="shared" si="36"/>
        <v>0.7</v>
      </c>
      <c r="H417" s="625"/>
      <c r="I417" s="511"/>
      <c r="J417" s="514"/>
      <c r="K417" s="514"/>
      <c r="L417" s="612"/>
      <c r="M417" s="613"/>
    </row>
    <row r="418" spans="1:13">
      <c r="A418" s="600"/>
      <c r="B418" s="549"/>
      <c r="C418" s="178" t="s">
        <v>223</v>
      </c>
      <c r="D418" s="172" t="s">
        <v>143</v>
      </c>
      <c r="E418" s="168">
        <v>6.0000000000000001E-3</v>
      </c>
      <c r="F418" s="168">
        <v>198.36</v>
      </c>
      <c r="G418" s="169">
        <f t="shared" si="36"/>
        <v>1.1901600000000001</v>
      </c>
      <c r="H418" s="625"/>
      <c r="I418" s="511"/>
      <c r="J418" s="514"/>
      <c r="K418" s="514"/>
      <c r="L418" s="612"/>
      <c r="M418" s="613"/>
    </row>
    <row r="419" spans="1:13">
      <c r="A419" s="600"/>
      <c r="B419" s="549"/>
      <c r="C419" s="178" t="s">
        <v>144</v>
      </c>
      <c r="D419" s="172" t="s">
        <v>143</v>
      </c>
      <c r="E419" s="168">
        <v>2E-3</v>
      </c>
      <c r="F419" s="27">
        <v>190</v>
      </c>
      <c r="G419" s="169">
        <f t="shared" si="36"/>
        <v>0.38</v>
      </c>
      <c r="H419" s="625"/>
      <c r="I419" s="511"/>
      <c r="J419" s="514"/>
      <c r="K419" s="514"/>
      <c r="L419" s="612"/>
      <c r="M419" s="613"/>
    </row>
    <row r="420" spans="1:13">
      <c r="A420" s="600"/>
      <c r="B420" s="549"/>
      <c r="C420" s="178" t="s">
        <v>148</v>
      </c>
      <c r="D420" s="172" t="s">
        <v>147</v>
      </c>
      <c r="E420" s="168">
        <v>1</v>
      </c>
      <c r="F420" s="23">
        <v>0.52</v>
      </c>
      <c r="G420" s="23">
        <f t="shared" si="36"/>
        <v>0.52</v>
      </c>
      <c r="H420" s="625"/>
      <c r="I420" s="511"/>
      <c r="J420" s="514"/>
      <c r="K420" s="514"/>
      <c r="L420" s="612"/>
      <c r="M420" s="613"/>
    </row>
    <row r="421" spans="1:13">
      <c r="A421" s="600"/>
      <c r="B421" s="549"/>
      <c r="C421" s="178" t="s">
        <v>96</v>
      </c>
      <c r="D421" s="172" t="s">
        <v>146</v>
      </c>
      <c r="E421" s="168">
        <v>1</v>
      </c>
      <c r="F421" s="27">
        <v>23.5</v>
      </c>
      <c r="G421" s="169">
        <f t="shared" si="36"/>
        <v>23.5</v>
      </c>
      <c r="H421" s="625"/>
      <c r="I421" s="511"/>
      <c r="J421" s="514"/>
      <c r="K421" s="514"/>
      <c r="L421" s="612"/>
      <c r="M421" s="613"/>
    </row>
    <row r="422" spans="1:13">
      <c r="A422" s="600"/>
      <c r="B422" s="549"/>
      <c r="C422" s="178" t="s">
        <v>339</v>
      </c>
      <c r="D422" s="172" t="s">
        <v>27</v>
      </c>
      <c r="E422" s="168">
        <v>1E-3</v>
      </c>
      <c r="F422" s="27">
        <v>18686.59</v>
      </c>
      <c r="G422" s="169">
        <f t="shared" si="36"/>
        <v>18.686589999999999</v>
      </c>
      <c r="H422" s="625"/>
      <c r="I422" s="511"/>
      <c r="J422" s="514"/>
      <c r="K422" s="514"/>
      <c r="L422" s="612"/>
      <c r="M422" s="613"/>
    </row>
    <row r="423" spans="1:13">
      <c r="A423" s="600"/>
      <c r="B423" s="549"/>
      <c r="C423" s="178" t="s">
        <v>340</v>
      </c>
      <c r="D423" s="172" t="s">
        <v>27</v>
      </c>
      <c r="E423" s="168">
        <v>1.5E-3</v>
      </c>
      <c r="F423" s="27">
        <v>18686.5</v>
      </c>
      <c r="G423" s="169">
        <f t="shared" si="36"/>
        <v>28.02975</v>
      </c>
      <c r="H423" s="625"/>
      <c r="I423" s="511"/>
      <c r="J423" s="514"/>
      <c r="K423" s="514"/>
      <c r="L423" s="612"/>
      <c r="M423" s="613"/>
    </row>
    <row r="424" spans="1:13" ht="24">
      <c r="A424" s="600"/>
      <c r="B424" s="549"/>
      <c r="C424" s="195" t="s">
        <v>338</v>
      </c>
      <c r="D424" s="172" t="s">
        <v>27</v>
      </c>
      <c r="E424" s="168">
        <v>5.0000000000000001E-4</v>
      </c>
      <c r="F424" s="27">
        <v>22587.13</v>
      </c>
      <c r="G424" s="169">
        <f t="shared" si="36"/>
        <v>11.293565000000001</v>
      </c>
      <c r="H424" s="625"/>
      <c r="I424" s="511"/>
      <c r="J424" s="514"/>
      <c r="K424" s="514"/>
      <c r="L424" s="612"/>
      <c r="M424" s="613"/>
    </row>
    <row r="425" spans="1:13" ht="24">
      <c r="A425" s="600"/>
      <c r="B425" s="549"/>
      <c r="C425" s="195" t="s">
        <v>361</v>
      </c>
      <c r="D425" s="172" t="s">
        <v>27</v>
      </c>
      <c r="E425" s="168">
        <v>1E-4</v>
      </c>
      <c r="F425" s="27">
        <v>20929.919999999998</v>
      </c>
      <c r="G425" s="169">
        <f t="shared" si="36"/>
        <v>2.0929919999999997</v>
      </c>
      <c r="H425" s="625"/>
      <c r="I425" s="511"/>
      <c r="J425" s="514"/>
      <c r="K425" s="514"/>
      <c r="L425" s="612"/>
      <c r="M425" s="613"/>
    </row>
    <row r="426" spans="1:13">
      <c r="A426" s="600"/>
      <c r="B426" s="549"/>
      <c r="C426" s="197" t="s">
        <v>328</v>
      </c>
      <c r="D426" s="172" t="s">
        <v>50</v>
      </c>
      <c r="E426" s="168">
        <v>1E-3</v>
      </c>
      <c r="F426" s="27">
        <v>1972.8</v>
      </c>
      <c r="G426" s="169">
        <f t="shared" si="36"/>
        <v>1.9727999999999999</v>
      </c>
      <c r="H426" s="625"/>
      <c r="I426" s="511"/>
      <c r="J426" s="514"/>
      <c r="K426" s="514"/>
      <c r="L426" s="612"/>
      <c r="M426" s="613"/>
    </row>
    <row r="427" spans="1:13" ht="36">
      <c r="A427" s="600"/>
      <c r="B427" s="549"/>
      <c r="C427" s="197" t="s">
        <v>364</v>
      </c>
      <c r="D427" s="172" t="s">
        <v>365</v>
      </c>
      <c r="E427" s="168">
        <v>3.0000000000000001E-3</v>
      </c>
      <c r="F427" s="168">
        <v>2665.34</v>
      </c>
      <c r="G427" s="169">
        <f t="shared" si="36"/>
        <v>7.9960200000000006</v>
      </c>
      <c r="H427" s="625"/>
      <c r="I427" s="511"/>
      <c r="J427" s="514"/>
      <c r="K427" s="514"/>
      <c r="L427" s="612"/>
      <c r="M427" s="613"/>
    </row>
    <row r="428" spans="1:13">
      <c r="A428" s="519" t="s">
        <v>127</v>
      </c>
      <c r="B428" s="519"/>
      <c r="C428" s="519"/>
      <c r="D428" s="519"/>
      <c r="E428" s="519"/>
      <c r="F428" s="519"/>
      <c r="G428" s="15">
        <f>SUM(G415:G427)</f>
        <v>108.31187700000001</v>
      </c>
      <c r="H428" s="186"/>
      <c r="I428" s="168"/>
      <c r="J428" s="171"/>
      <c r="K428" s="171"/>
      <c r="L428" s="171"/>
      <c r="M428" s="15">
        <f>G428+L415</f>
        <v>108.31187700000001</v>
      </c>
    </row>
    <row r="429" spans="1:13" ht="24">
      <c r="A429" s="600" t="s">
        <v>235</v>
      </c>
      <c r="B429" s="549" t="s">
        <v>949</v>
      </c>
      <c r="C429" s="195" t="s">
        <v>348</v>
      </c>
      <c r="D429" s="172" t="s">
        <v>147</v>
      </c>
      <c r="E429" s="168">
        <v>1</v>
      </c>
      <c r="F429" s="27">
        <v>6.15</v>
      </c>
      <c r="G429" s="169">
        <f>E429*F429</f>
        <v>6.15</v>
      </c>
      <c r="H429" s="625" t="s">
        <v>220</v>
      </c>
      <c r="I429" s="511">
        <v>1129395</v>
      </c>
      <c r="J429" s="590">
        <v>1</v>
      </c>
      <c r="K429" s="514">
        <v>311</v>
      </c>
      <c r="L429" s="612"/>
      <c r="M429" s="613"/>
    </row>
    <row r="430" spans="1:13">
      <c r="A430" s="600"/>
      <c r="B430" s="549"/>
      <c r="C430" s="159" t="s">
        <v>107</v>
      </c>
      <c r="D430" s="172" t="s">
        <v>147</v>
      </c>
      <c r="E430" s="168">
        <v>1</v>
      </c>
      <c r="F430" s="27">
        <v>5.8</v>
      </c>
      <c r="G430" s="169">
        <f t="shared" ref="G430:G441" si="37">E430*F430</f>
        <v>5.8</v>
      </c>
      <c r="H430" s="625"/>
      <c r="I430" s="511"/>
      <c r="J430" s="514"/>
      <c r="K430" s="514"/>
      <c r="L430" s="612"/>
      <c r="M430" s="613"/>
    </row>
    <row r="431" spans="1:13">
      <c r="A431" s="600"/>
      <c r="B431" s="549"/>
      <c r="C431" s="159" t="s">
        <v>64</v>
      </c>
      <c r="D431" s="172" t="s">
        <v>147</v>
      </c>
      <c r="E431" s="168">
        <v>1</v>
      </c>
      <c r="F431" s="27">
        <v>0.7</v>
      </c>
      <c r="G431" s="169">
        <f t="shared" si="37"/>
        <v>0.7</v>
      </c>
      <c r="H431" s="625"/>
      <c r="I431" s="511"/>
      <c r="J431" s="514"/>
      <c r="K431" s="514"/>
      <c r="L431" s="612"/>
      <c r="M431" s="613"/>
    </row>
    <row r="432" spans="1:13">
      <c r="A432" s="600"/>
      <c r="B432" s="549"/>
      <c r="C432" s="178" t="s">
        <v>223</v>
      </c>
      <c r="D432" s="172" t="s">
        <v>143</v>
      </c>
      <c r="E432" s="168">
        <v>6.0000000000000001E-3</v>
      </c>
      <c r="F432" s="168">
        <v>198.36</v>
      </c>
      <c r="G432" s="169">
        <f t="shared" si="37"/>
        <v>1.1901600000000001</v>
      </c>
      <c r="H432" s="625"/>
      <c r="I432" s="511"/>
      <c r="J432" s="514"/>
      <c r="K432" s="514"/>
      <c r="L432" s="612"/>
      <c r="M432" s="613"/>
    </row>
    <row r="433" spans="1:13">
      <c r="A433" s="600"/>
      <c r="B433" s="549"/>
      <c r="C433" s="178" t="s">
        <v>144</v>
      </c>
      <c r="D433" s="172" t="s">
        <v>143</v>
      </c>
      <c r="E433" s="168">
        <v>2E-3</v>
      </c>
      <c r="F433" s="27">
        <v>190</v>
      </c>
      <c r="G433" s="169">
        <f t="shared" si="37"/>
        <v>0.38</v>
      </c>
      <c r="H433" s="625"/>
      <c r="I433" s="511"/>
      <c r="J433" s="514"/>
      <c r="K433" s="514"/>
      <c r="L433" s="612"/>
      <c r="M433" s="613"/>
    </row>
    <row r="434" spans="1:13">
      <c r="A434" s="600"/>
      <c r="B434" s="549"/>
      <c r="C434" s="178" t="s">
        <v>148</v>
      </c>
      <c r="D434" s="172" t="s">
        <v>147</v>
      </c>
      <c r="E434" s="168">
        <v>1</v>
      </c>
      <c r="F434" s="23">
        <v>0.52</v>
      </c>
      <c r="G434" s="23">
        <f t="shared" si="37"/>
        <v>0.52</v>
      </c>
      <c r="H434" s="625"/>
      <c r="I434" s="511"/>
      <c r="J434" s="514"/>
      <c r="K434" s="514"/>
      <c r="L434" s="612"/>
      <c r="M434" s="613"/>
    </row>
    <row r="435" spans="1:13">
      <c r="A435" s="600"/>
      <c r="B435" s="549"/>
      <c r="C435" s="178" t="s">
        <v>96</v>
      </c>
      <c r="D435" s="172" t="s">
        <v>146</v>
      </c>
      <c r="E435" s="168">
        <v>1</v>
      </c>
      <c r="F435" s="27">
        <v>23.5</v>
      </c>
      <c r="G435" s="169">
        <f t="shared" si="37"/>
        <v>23.5</v>
      </c>
      <c r="H435" s="625"/>
      <c r="I435" s="511"/>
      <c r="J435" s="514"/>
      <c r="K435" s="514"/>
      <c r="L435" s="612"/>
      <c r="M435" s="613"/>
    </row>
    <row r="436" spans="1:13">
      <c r="A436" s="600"/>
      <c r="B436" s="549"/>
      <c r="C436" s="178" t="s">
        <v>339</v>
      </c>
      <c r="D436" s="172" t="s">
        <v>27</v>
      </c>
      <c r="E436" s="168">
        <v>1E-3</v>
      </c>
      <c r="F436" s="27">
        <v>18686.59</v>
      </c>
      <c r="G436" s="169">
        <f t="shared" si="37"/>
        <v>18.686589999999999</v>
      </c>
      <c r="H436" s="625"/>
      <c r="I436" s="511"/>
      <c r="J436" s="514"/>
      <c r="K436" s="514"/>
      <c r="L436" s="612"/>
      <c r="M436" s="613"/>
    </row>
    <row r="437" spans="1:13">
      <c r="A437" s="600"/>
      <c r="B437" s="549"/>
      <c r="C437" s="178" t="s">
        <v>340</v>
      </c>
      <c r="D437" s="172" t="s">
        <v>27</v>
      </c>
      <c r="E437" s="168">
        <v>1.5E-3</v>
      </c>
      <c r="F437" s="27">
        <v>18686.5</v>
      </c>
      <c r="G437" s="169">
        <f t="shared" si="37"/>
        <v>28.02975</v>
      </c>
      <c r="H437" s="625"/>
      <c r="I437" s="511"/>
      <c r="J437" s="514"/>
      <c r="K437" s="514"/>
      <c r="L437" s="612"/>
      <c r="M437" s="613"/>
    </row>
    <row r="438" spans="1:13" ht="24">
      <c r="A438" s="600"/>
      <c r="B438" s="549"/>
      <c r="C438" s="195" t="s">
        <v>338</v>
      </c>
      <c r="D438" s="172" t="s">
        <v>27</v>
      </c>
      <c r="E438" s="168">
        <v>5.0000000000000001E-4</v>
      </c>
      <c r="F438" s="27">
        <v>22587.13</v>
      </c>
      <c r="G438" s="169">
        <f t="shared" si="37"/>
        <v>11.293565000000001</v>
      </c>
      <c r="H438" s="625"/>
      <c r="I438" s="511"/>
      <c r="J438" s="514"/>
      <c r="K438" s="514"/>
      <c r="L438" s="612"/>
      <c r="M438" s="613"/>
    </row>
    <row r="439" spans="1:13" ht="24">
      <c r="A439" s="600"/>
      <c r="B439" s="549"/>
      <c r="C439" s="195" t="s">
        <v>361</v>
      </c>
      <c r="D439" s="172" t="s">
        <v>27</v>
      </c>
      <c r="E439" s="168">
        <v>1E-4</v>
      </c>
      <c r="F439" s="27">
        <v>20929.919999999998</v>
      </c>
      <c r="G439" s="169">
        <f t="shared" si="37"/>
        <v>2.0929919999999997</v>
      </c>
      <c r="H439" s="625"/>
      <c r="I439" s="511"/>
      <c r="J439" s="514"/>
      <c r="K439" s="514"/>
      <c r="L439" s="612"/>
      <c r="M439" s="613"/>
    </row>
    <row r="440" spans="1:13">
      <c r="A440" s="600"/>
      <c r="B440" s="549"/>
      <c r="C440" s="197" t="s">
        <v>328</v>
      </c>
      <c r="D440" s="172" t="s">
        <v>50</v>
      </c>
      <c r="E440" s="168">
        <v>1E-3</v>
      </c>
      <c r="F440" s="27">
        <v>1972.8</v>
      </c>
      <c r="G440" s="169">
        <f t="shared" si="37"/>
        <v>1.9727999999999999</v>
      </c>
      <c r="H440" s="625"/>
      <c r="I440" s="511"/>
      <c r="J440" s="514"/>
      <c r="K440" s="514"/>
      <c r="L440" s="612"/>
      <c r="M440" s="613"/>
    </row>
    <row r="441" spans="1:13" ht="24">
      <c r="A441" s="600"/>
      <c r="B441" s="549"/>
      <c r="C441" s="197" t="s">
        <v>389</v>
      </c>
      <c r="D441" s="172" t="s">
        <v>27</v>
      </c>
      <c r="E441" s="168">
        <v>3.0000000000000001E-3</v>
      </c>
      <c r="F441" s="168">
        <v>9531.01</v>
      </c>
      <c r="G441" s="169">
        <f t="shared" si="37"/>
        <v>28.593030000000002</v>
      </c>
      <c r="H441" s="625"/>
      <c r="I441" s="511"/>
      <c r="J441" s="514"/>
      <c r="K441" s="514"/>
      <c r="L441" s="612"/>
      <c r="M441" s="613"/>
    </row>
    <row r="442" spans="1:13">
      <c r="A442" s="519" t="s">
        <v>127</v>
      </c>
      <c r="B442" s="519"/>
      <c r="C442" s="519"/>
      <c r="D442" s="519"/>
      <c r="E442" s="519"/>
      <c r="F442" s="519"/>
      <c r="G442" s="15">
        <f>SUM(G429:G441)</f>
        <v>128.90888700000002</v>
      </c>
      <c r="H442" s="186"/>
      <c r="I442" s="168"/>
      <c r="J442" s="171"/>
      <c r="K442" s="171"/>
      <c r="L442" s="171"/>
      <c r="M442" s="15">
        <f>G442+L429</f>
        <v>128.90888700000002</v>
      </c>
    </row>
    <row r="443" spans="1:13" ht="24">
      <c r="A443" s="600" t="s">
        <v>236</v>
      </c>
      <c r="B443" s="549" t="s">
        <v>950</v>
      </c>
      <c r="C443" s="195" t="s">
        <v>348</v>
      </c>
      <c r="D443" s="172" t="s">
        <v>147</v>
      </c>
      <c r="E443" s="168">
        <v>1</v>
      </c>
      <c r="F443" s="27">
        <v>6.15</v>
      </c>
      <c r="G443" s="169">
        <f>E443*F443</f>
        <v>6.15</v>
      </c>
      <c r="H443" s="625" t="s">
        <v>220</v>
      </c>
      <c r="I443" s="511">
        <v>1129395</v>
      </c>
      <c r="J443" s="590">
        <v>1</v>
      </c>
      <c r="K443" s="514">
        <v>2295</v>
      </c>
      <c r="L443" s="612"/>
      <c r="M443" s="613"/>
    </row>
    <row r="444" spans="1:13">
      <c r="A444" s="600"/>
      <c r="B444" s="549"/>
      <c r="C444" s="159" t="s">
        <v>107</v>
      </c>
      <c r="D444" s="172" t="s">
        <v>147</v>
      </c>
      <c r="E444" s="168">
        <v>1</v>
      </c>
      <c r="F444" s="27">
        <v>5.8</v>
      </c>
      <c r="G444" s="169">
        <f t="shared" ref="G444:G455" si="38">E444*F444</f>
        <v>5.8</v>
      </c>
      <c r="H444" s="625"/>
      <c r="I444" s="511"/>
      <c r="J444" s="514"/>
      <c r="K444" s="514"/>
      <c r="L444" s="612"/>
      <c r="M444" s="613"/>
    </row>
    <row r="445" spans="1:13">
      <c r="A445" s="600"/>
      <c r="B445" s="549"/>
      <c r="C445" s="159" t="s">
        <v>64</v>
      </c>
      <c r="D445" s="172" t="s">
        <v>147</v>
      </c>
      <c r="E445" s="168">
        <v>1</v>
      </c>
      <c r="F445" s="27">
        <v>0.7</v>
      </c>
      <c r="G445" s="169">
        <f t="shared" si="38"/>
        <v>0.7</v>
      </c>
      <c r="H445" s="625"/>
      <c r="I445" s="511"/>
      <c r="J445" s="514"/>
      <c r="K445" s="514"/>
      <c r="L445" s="612"/>
      <c r="M445" s="613"/>
    </row>
    <row r="446" spans="1:13">
      <c r="A446" s="600"/>
      <c r="B446" s="549"/>
      <c r="C446" s="178" t="s">
        <v>226</v>
      </c>
      <c r="D446" s="172" t="s">
        <v>143</v>
      </c>
      <c r="E446" s="168">
        <v>6.0000000000000001E-3</v>
      </c>
      <c r="F446" s="168">
        <v>198.36</v>
      </c>
      <c r="G446" s="169">
        <f t="shared" si="38"/>
        <v>1.1901600000000001</v>
      </c>
      <c r="H446" s="625"/>
      <c r="I446" s="511"/>
      <c r="J446" s="514"/>
      <c r="K446" s="514"/>
      <c r="L446" s="612"/>
      <c r="M446" s="613"/>
    </row>
    <row r="447" spans="1:13">
      <c r="A447" s="600"/>
      <c r="B447" s="549"/>
      <c r="C447" s="178" t="s">
        <v>144</v>
      </c>
      <c r="D447" s="172" t="s">
        <v>143</v>
      </c>
      <c r="E447" s="168">
        <v>2E-3</v>
      </c>
      <c r="F447" s="27">
        <v>190</v>
      </c>
      <c r="G447" s="169">
        <f t="shared" si="38"/>
        <v>0.38</v>
      </c>
      <c r="H447" s="625"/>
      <c r="I447" s="511"/>
      <c r="J447" s="514"/>
      <c r="K447" s="514"/>
      <c r="L447" s="612"/>
      <c r="M447" s="613"/>
    </row>
    <row r="448" spans="1:13">
      <c r="A448" s="600"/>
      <c r="B448" s="549"/>
      <c r="C448" s="178" t="s">
        <v>148</v>
      </c>
      <c r="D448" s="172" t="s">
        <v>147</v>
      </c>
      <c r="E448" s="168">
        <v>1</v>
      </c>
      <c r="F448" s="23">
        <v>0.52</v>
      </c>
      <c r="G448" s="23">
        <f t="shared" si="38"/>
        <v>0.52</v>
      </c>
      <c r="H448" s="625"/>
      <c r="I448" s="511"/>
      <c r="J448" s="514"/>
      <c r="K448" s="514"/>
      <c r="L448" s="612"/>
      <c r="M448" s="613"/>
    </row>
    <row r="449" spans="1:13">
      <c r="A449" s="600"/>
      <c r="B449" s="549"/>
      <c r="C449" s="178" t="s">
        <v>96</v>
      </c>
      <c r="D449" s="172" t="s">
        <v>146</v>
      </c>
      <c r="E449" s="168">
        <v>1</v>
      </c>
      <c r="F449" s="27">
        <v>23.5</v>
      </c>
      <c r="G449" s="169">
        <f t="shared" si="38"/>
        <v>23.5</v>
      </c>
      <c r="H449" s="625"/>
      <c r="I449" s="511"/>
      <c r="J449" s="514"/>
      <c r="K449" s="514"/>
      <c r="L449" s="612"/>
      <c r="M449" s="613"/>
    </row>
    <row r="450" spans="1:13">
      <c r="A450" s="600"/>
      <c r="B450" s="549"/>
      <c r="C450" s="178" t="s">
        <v>339</v>
      </c>
      <c r="D450" s="172" t="s">
        <v>27</v>
      </c>
      <c r="E450" s="168">
        <v>1E-3</v>
      </c>
      <c r="F450" s="27">
        <v>18686.59</v>
      </c>
      <c r="G450" s="169">
        <f t="shared" si="38"/>
        <v>18.686589999999999</v>
      </c>
      <c r="H450" s="625"/>
      <c r="I450" s="511"/>
      <c r="J450" s="514"/>
      <c r="K450" s="514"/>
      <c r="L450" s="612"/>
      <c r="M450" s="613"/>
    </row>
    <row r="451" spans="1:13">
      <c r="A451" s="600"/>
      <c r="B451" s="549"/>
      <c r="C451" s="178" t="s">
        <v>340</v>
      </c>
      <c r="D451" s="172" t="s">
        <v>27</v>
      </c>
      <c r="E451" s="168">
        <v>1.5E-3</v>
      </c>
      <c r="F451" s="27">
        <v>18686.5</v>
      </c>
      <c r="G451" s="169">
        <f t="shared" si="38"/>
        <v>28.02975</v>
      </c>
      <c r="H451" s="625"/>
      <c r="I451" s="511"/>
      <c r="J451" s="514"/>
      <c r="K451" s="514"/>
      <c r="L451" s="612"/>
      <c r="M451" s="613"/>
    </row>
    <row r="452" spans="1:13" ht="24">
      <c r="A452" s="600"/>
      <c r="B452" s="549"/>
      <c r="C452" s="195" t="s">
        <v>338</v>
      </c>
      <c r="D452" s="172" t="s">
        <v>27</v>
      </c>
      <c r="E452" s="168">
        <v>5.0000000000000001E-4</v>
      </c>
      <c r="F452" s="27">
        <v>22587.13</v>
      </c>
      <c r="G452" s="169">
        <f t="shared" si="38"/>
        <v>11.293565000000001</v>
      </c>
      <c r="H452" s="625"/>
      <c r="I452" s="511"/>
      <c r="J452" s="514"/>
      <c r="K452" s="514"/>
      <c r="L452" s="612"/>
      <c r="M452" s="613"/>
    </row>
    <row r="453" spans="1:13" ht="24">
      <c r="A453" s="600"/>
      <c r="B453" s="549"/>
      <c r="C453" s="195" t="s">
        <v>361</v>
      </c>
      <c r="D453" s="172" t="s">
        <v>27</v>
      </c>
      <c r="E453" s="168">
        <v>1E-4</v>
      </c>
      <c r="F453" s="27">
        <v>20929.919999999998</v>
      </c>
      <c r="G453" s="169">
        <f t="shared" si="38"/>
        <v>2.0929919999999997</v>
      </c>
      <c r="H453" s="625"/>
      <c r="I453" s="511"/>
      <c r="J453" s="514"/>
      <c r="K453" s="514"/>
      <c r="L453" s="612"/>
      <c r="M453" s="613"/>
    </row>
    <row r="454" spans="1:13">
      <c r="A454" s="600"/>
      <c r="B454" s="549"/>
      <c r="C454" s="197" t="s">
        <v>328</v>
      </c>
      <c r="D454" s="172" t="s">
        <v>50</v>
      </c>
      <c r="E454" s="168">
        <v>1E-3</v>
      </c>
      <c r="F454" s="27">
        <v>1972.8</v>
      </c>
      <c r="G454" s="169">
        <f t="shared" si="38"/>
        <v>1.9727999999999999</v>
      </c>
      <c r="H454" s="625"/>
      <c r="I454" s="511"/>
      <c r="J454" s="514"/>
      <c r="K454" s="514"/>
      <c r="L454" s="612"/>
      <c r="M454" s="613"/>
    </row>
    <row r="455" spans="1:13" ht="36">
      <c r="A455" s="600"/>
      <c r="B455" s="549"/>
      <c r="C455" s="197" t="s">
        <v>366</v>
      </c>
      <c r="D455" s="172" t="s">
        <v>27</v>
      </c>
      <c r="E455" s="168">
        <v>3.0000000000000001E-3</v>
      </c>
      <c r="F455" s="168">
        <v>5841.79</v>
      </c>
      <c r="G455" s="169">
        <f t="shared" si="38"/>
        <v>17.525369999999999</v>
      </c>
      <c r="H455" s="625"/>
      <c r="I455" s="511"/>
      <c r="J455" s="514"/>
      <c r="K455" s="514"/>
      <c r="L455" s="612"/>
      <c r="M455" s="613"/>
    </row>
    <row r="456" spans="1:13">
      <c r="A456" s="519" t="s">
        <v>127</v>
      </c>
      <c r="B456" s="519"/>
      <c r="C456" s="519"/>
      <c r="D456" s="519"/>
      <c r="E456" s="519"/>
      <c r="F456" s="519"/>
      <c r="G456" s="15">
        <f>SUM(G443:G455)</f>
        <v>117.841227</v>
      </c>
      <c r="H456" s="186"/>
      <c r="I456" s="168"/>
      <c r="J456" s="171"/>
      <c r="K456" s="171"/>
      <c r="L456" s="171"/>
      <c r="M456" s="15">
        <f>G456+L443</f>
        <v>117.841227</v>
      </c>
    </row>
    <row r="457" spans="1:13" ht="24">
      <c r="A457" s="600" t="s">
        <v>239</v>
      </c>
      <c r="B457" s="549" t="s">
        <v>954</v>
      </c>
      <c r="C457" s="195" t="s">
        <v>348</v>
      </c>
      <c r="D457" s="172" t="s">
        <v>147</v>
      </c>
      <c r="E457" s="168">
        <v>1</v>
      </c>
      <c r="F457" s="27">
        <v>6.15</v>
      </c>
      <c r="G457" s="169">
        <f>E457*F457</f>
        <v>6.15</v>
      </c>
      <c r="H457" s="625" t="s">
        <v>220</v>
      </c>
      <c r="I457" s="511">
        <v>1129395</v>
      </c>
      <c r="J457" s="590">
        <v>1</v>
      </c>
      <c r="K457" s="514">
        <v>1254</v>
      </c>
      <c r="L457" s="612"/>
      <c r="M457" s="613"/>
    </row>
    <row r="458" spans="1:13">
      <c r="A458" s="600"/>
      <c r="B458" s="549"/>
      <c r="C458" s="159" t="s">
        <v>107</v>
      </c>
      <c r="D458" s="172" t="s">
        <v>147</v>
      </c>
      <c r="E458" s="168">
        <v>1</v>
      </c>
      <c r="F458" s="27">
        <v>5.8</v>
      </c>
      <c r="G458" s="169">
        <f t="shared" ref="G458:G469" si="39">E458*F458</f>
        <v>5.8</v>
      </c>
      <c r="H458" s="625"/>
      <c r="I458" s="511"/>
      <c r="J458" s="514"/>
      <c r="K458" s="514"/>
      <c r="L458" s="612"/>
      <c r="M458" s="613"/>
    </row>
    <row r="459" spans="1:13">
      <c r="A459" s="600"/>
      <c r="B459" s="549"/>
      <c r="C459" s="159" t="s">
        <v>64</v>
      </c>
      <c r="D459" s="172" t="s">
        <v>147</v>
      </c>
      <c r="E459" s="168">
        <v>1</v>
      </c>
      <c r="F459" s="27">
        <v>0.7</v>
      </c>
      <c r="G459" s="169">
        <f t="shared" si="39"/>
        <v>0.7</v>
      </c>
      <c r="H459" s="625"/>
      <c r="I459" s="511"/>
      <c r="J459" s="514"/>
      <c r="K459" s="514"/>
      <c r="L459" s="612"/>
      <c r="M459" s="613"/>
    </row>
    <row r="460" spans="1:13">
      <c r="A460" s="600"/>
      <c r="B460" s="549"/>
      <c r="C460" s="178" t="s">
        <v>223</v>
      </c>
      <c r="D460" s="172" t="s">
        <v>143</v>
      </c>
      <c r="E460" s="168">
        <v>6.0000000000000001E-3</v>
      </c>
      <c r="F460" s="168">
        <v>198.36</v>
      </c>
      <c r="G460" s="169">
        <f t="shared" si="39"/>
        <v>1.1901600000000001</v>
      </c>
      <c r="H460" s="625"/>
      <c r="I460" s="511"/>
      <c r="J460" s="514"/>
      <c r="K460" s="514"/>
      <c r="L460" s="612"/>
      <c r="M460" s="613"/>
    </row>
    <row r="461" spans="1:13">
      <c r="A461" s="600"/>
      <c r="B461" s="549"/>
      <c r="C461" s="178" t="s">
        <v>144</v>
      </c>
      <c r="D461" s="172" t="s">
        <v>143</v>
      </c>
      <c r="E461" s="168">
        <v>2E-3</v>
      </c>
      <c r="F461" s="27">
        <v>190</v>
      </c>
      <c r="G461" s="169">
        <f t="shared" si="39"/>
        <v>0.38</v>
      </c>
      <c r="H461" s="625"/>
      <c r="I461" s="511"/>
      <c r="J461" s="514"/>
      <c r="K461" s="514"/>
      <c r="L461" s="612"/>
      <c r="M461" s="613"/>
    </row>
    <row r="462" spans="1:13">
      <c r="A462" s="600"/>
      <c r="B462" s="549"/>
      <c r="C462" s="178" t="s">
        <v>148</v>
      </c>
      <c r="D462" s="172" t="s">
        <v>147</v>
      </c>
      <c r="E462" s="168">
        <v>1</v>
      </c>
      <c r="F462" s="23">
        <v>0.52</v>
      </c>
      <c r="G462" s="23">
        <f t="shared" si="39"/>
        <v>0.52</v>
      </c>
      <c r="H462" s="625"/>
      <c r="I462" s="511"/>
      <c r="J462" s="514"/>
      <c r="K462" s="514"/>
      <c r="L462" s="612"/>
      <c r="M462" s="613"/>
    </row>
    <row r="463" spans="1:13">
      <c r="A463" s="600"/>
      <c r="B463" s="549"/>
      <c r="C463" s="178" t="s">
        <v>96</v>
      </c>
      <c r="D463" s="172" t="s">
        <v>146</v>
      </c>
      <c r="E463" s="168">
        <v>1</v>
      </c>
      <c r="F463" s="27">
        <v>23.5</v>
      </c>
      <c r="G463" s="169">
        <f t="shared" si="39"/>
        <v>23.5</v>
      </c>
      <c r="H463" s="625"/>
      <c r="I463" s="511"/>
      <c r="J463" s="514"/>
      <c r="K463" s="514"/>
      <c r="L463" s="612"/>
      <c r="M463" s="613"/>
    </row>
    <row r="464" spans="1:13">
      <c r="A464" s="600"/>
      <c r="B464" s="549"/>
      <c r="C464" s="178" t="s">
        <v>339</v>
      </c>
      <c r="D464" s="172" t="s">
        <v>27</v>
      </c>
      <c r="E464" s="168">
        <v>1E-3</v>
      </c>
      <c r="F464" s="27">
        <v>18686.59</v>
      </c>
      <c r="G464" s="169">
        <f t="shared" si="39"/>
        <v>18.686589999999999</v>
      </c>
      <c r="H464" s="625"/>
      <c r="I464" s="511"/>
      <c r="J464" s="514"/>
      <c r="K464" s="514"/>
      <c r="L464" s="612"/>
      <c r="M464" s="613"/>
    </row>
    <row r="465" spans="1:13">
      <c r="A465" s="600"/>
      <c r="B465" s="549"/>
      <c r="C465" s="178" t="s">
        <v>340</v>
      </c>
      <c r="D465" s="172" t="s">
        <v>27</v>
      </c>
      <c r="E465" s="168">
        <v>1.5E-3</v>
      </c>
      <c r="F465" s="27">
        <v>18686.5</v>
      </c>
      <c r="G465" s="169">
        <f t="shared" si="39"/>
        <v>28.02975</v>
      </c>
      <c r="H465" s="625"/>
      <c r="I465" s="511"/>
      <c r="J465" s="514"/>
      <c r="K465" s="514"/>
      <c r="L465" s="612"/>
      <c r="M465" s="613"/>
    </row>
    <row r="466" spans="1:13" ht="24">
      <c r="A466" s="600"/>
      <c r="B466" s="549"/>
      <c r="C466" s="195" t="s">
        <v>338</v>
      </c>
      <c r="D466" s="172" t="s">
        <v>27</v>
      </c>
      <c r="E466" s="168">
        <v>5.0000000000000001E-4</v>
      </c>
      <c r="F466" s="27">
        <v>22587.13</v>
      </c>
      <c r="G466" s="169">
        <f t="shared" si="39"/>
        <v>11.293565000000001</v>
      </c>
      <c r="H466" s="625"/>
      <c r="I466" s="511"/>
      <c r="J466" s="514"/>
      <c r="K466" s="514"/>
      <c r="L466" s="612"/>
      <c r="M466" s="613"/>
    </row>
    <row r="467" spans="1:13" ht="24">
      <c r="A467" s="600"/>
      <c r="B467" s="549"/>
      <c r="C467" s="195" t="s">
        <v>361</v>
      </c>
      <c r="D467" s="172" t="s">
        <v>27</v>
      </c>
      <c r="E467" s="168">
        <v>1E-4</v>
      </c>
      <c r="F467" s="27">
        <v>20929.919999999998</v>
      </c>
      <c r="G467" s="169">
        <f t="shared" si="39"/>
        <v>2.0929919999999997</v>
      </c>
      <c r="H467" s="625"/>
      <c r="I467" s="511"/>
      <c r="J467" s="514"/>
      <c r="K467" s="514"/>
      <c r="L467" s="612"/>
      <c r="M467" s="613"/>
    </row>
    <row r="468" spans="1:13">
      <c r="A468" s="600"/>
      <c r="B468" s="549"/>
      <c r="C468" s="197" t="s">
        <v>328</v>
      </c>
      <c r="D468" s="172" t="s">
        <v>50</v>
      </c>
      <c r="E468" s="168">
        <v>1E-3</v>
      </c>
      <c r="F468" s="27">
        <v>1972.8</v>
      </c>
      <c r="G468" s="169">
        <f t="shared" si="39"/>
        <v>1.9727999999999999</v>
      </c>
      <c r="H468" s="625"/>
      <c r="I468" s="511"/>
      <c r="J468" s="514"/>
      <c r="K468" s="514"/>
      <c r="L468" s="612"/>
      <c r="M468" s="613"/>
    </row>
    <row r="469" spans="1:13" ht="36">
      <c r="A469" s="600"/>
      <c r="B469" s="549"/>
      <c r="C469" s="197" t="s">
        <v>367</v>
      </c>
      <c r="D469" s="172" t="s">
        <v>27</v>
      </c>
      <c r="E469" s="168">
        <v>3.0000000000000001E-3</v>
      </c>
      <c r="F469" s="168">
        <v>7103.36</v>
      </c>
      <c r="G469" s="169">
        <f t="shared" si="39"/>
        <v>21.310079999999999</v>
      </c>
      <c r="H469" s="625"/>
      <c r="I469" s="511"/>
      <c r="J469" s="514"/>
      <c r="K469" s="514"/>
      <c r="L469" s="612"/>
      <c r="M469" s="613"/>
    </row>
    <row r="470" spans="1:13">
      <c r="A470" s="519" t="s">
        <v>127</v>
      </c>
      <c r="B470" s="519"/>
      <c r="C470" s="519"/>
      <c r="D470" s="519"/>
      <c r="E470" s="519"/>
      <c r="F470" s="519"/>
      <c r="G470" s="15">
        <f>SUM(G457:G469)</f>
        <v>121.62593700000001</v>
      </c>
      <c r="H470" s="186"/>
      <c r="I470" s="168"/>
      <c r="J470" s="171"/>
      <c r="K470" s="171"/>
      <c r="L470" s="171"/>
      <c r="M470" s="15">
        <f>G470+L457</f>
        <v>121.62593700000001</v>
      </c>
    </row>
    <row r="471" spans="1:13" ht="24">
      <c r="A471" s="600" t="s">
        <v>240</v>
      </c>
      <c r="B471" s="549" t="s">
        <v>955</v>
      </c>
      <c r="C471" s="195" t="s">
        <v>348</v>
      </c>
      <c r="D471" s="172" t="s">
        <v>147</v>
      </c>
      <c r="E471" s="168">
        <v>1</v>
      </c>
      <c r="F471" s="27">
        <v>6.15</v>
      </c>
      <c r="G471" s="169">
        <f>E471*F471</f>
        <v>6.15</v>
      </c>
      <c r="H471" s="625" t="s">
        <v>220</v>
      </c>
      <c r="I471" s="511">
        <v>1129395</v>
      </c>
      <c r="J471" s="590">
        <v>1</v>
      </c>
      <c r="K471" s="514">
        <v>328</v>
      </c>
      <c r="L471" s="612"/>
      <c r="M471" s="613"/>
    </row>
    <row r="472" spans="1:13">
      <c r="A472" s="600"/>
      <c r="B472" s="549"/>
      <c r="C472" s="159" t="s">
        <v>107</v>
      </c>
      <c r="D472" s="172" t="s">
        <v>147</v>
      </c>
      <c r="E472" s="168">
        <v>1</v>
      </c>
      <c r="F472" s="27">
        <v>5.8</v>
      </c>
      <c r="G472" s="169">
        <f t="shared" ref="G472:G483" si="40">E472*F472</f>
        <v>5.8</v>
      </c>
      <c r="H472" s="625"/>
      <c r="I472" s="511"/>
      <c r="J472" s="514"/>
      <c r="K472" s="514"/>
      <c r="L472" s="612"/>
      <c r="M472" s="613"/>
    </row>
    <row r="473" spans="1:13">
      <c r="A473" s="600"/>
      <c r="B473" s="549"/>
      <c r="C473" s="159" t="s">
        <v>64</v>
      </c>
      <c r="D473" s="172" t="s">
        <v>147</v>
      </c>
      <c r="E473" s="168">
        <v>1</v>
      </c>
      <c r="F473" s="27">
        <v>0.7</v>
      </c>
      <c r="G473" s="169">
        <f t="shared" si="40"/>
        <v>0.7</v>
      </c>
      <c r="H473" s="625"/>
      <c r="I473" s="511"/>
      <c r="J473" s="514"/>
      <c r="K473" s="514"/>
      <c r="L473" s="612"/>
      <c r="M473" s="613"/>
    </row>
    <row r="474" spans="1:13">
      <c r="A474" s="600"/>
      <c r="B474" s="549"/>
      <c r="C474" s="178" t="s">
        <v>223</v>
      </c>
      <c r="D474" s="172" t="s">
        <v>34</v>
      </c>
      <c r="E474" s="168">
        <v>6.0000000000000001E-3</v>
      </c>
      <c r="F474" s="168">
        <v>198.36</v>
      </c>
      <c r="G474" s="169">
        <f t="shared" si="40"/>
        <v>1.1901600000000001</v>
      </c>
      <c r="H474" s="625"/>
      <c r="I474" s="511"/>
      <c r="J474" s="514"/>
      <c r="K474" s="514"/>
      <c r="L474" s="612"/>
      <c r="M474" s="613"/>
    </row>
    <row r="475" spans="1:13">
      <c r="A475" s="600"/>
      <c r="B475" s="549"/>
      <c r="C475" s="178" t="s">
        <v>144</v>
      </c>
      <c r="D475" s="172" t="s">
        <v>143</v>
      </c>
      <c r="E475" s="168">
        <v>2E-3</v>
      </c>
      <c r="F475" s="27">
        <v>190</v>
      </c>
      <c r="G475" s="169">
        <f t="shared" si="40"/>
        <v>0.38</v>
      </c>
      <c r="H475" s="625"/>
      <c r="I475" s="511"/>
      <c r="J475" s="514"/>
      <c r="K475" s="514"/>
      <c r="L475" s="612"/>
      <c r="M475" s="613"/>
    </row>
    <row r="476" spans="1:13">
      <c r="A476" s="600"/>
      <c r="B476" s="549"/>
      <c r="C476" s="178" t="s">
        <v>148</v>
      </c>
      <c r="D476" s="172" t="s">
        <v>147</v>
      </c>
      <c r="E476" s="168">
        <v>1</v>
      </c>
      <c r="F476" s="23">
        <v>0.52</v>
      </c>
      <c r="G476" s="23">
        <f t="shared" si="40"/>
        <v>0.52</v>
      </c>
      <c r="H476" s="625"/>
      <c r="I476" s="511"/>
      <c r="J476" s="514"/>
      <c r="K476" s="514"/>
      <c r="L476" s="612"/>
      <c r="M476" s="613"/>
    </row>
    <row r="477" spans="1:13">
      <c r="A477" s="600"/>
      <c r="B477" s="549"/>
      <c r="C477" s="178" t="s">
        <v>96</v>
      </c>
      <c r="D477" s="172" t="s">
        <v>146</v>
      </c>
      <c r="E477" s="168">
        <v>1</v>
      </c>
      <c r="F477" s="27">
        <v>23.5</v>
      </c>
      <c r="G477" s="169">
        <f t="shared" si="40"/>
        <v>23.5</v>
      </c>
      <c r="H477" s="625"/>
      <c r="I477" s="511"/>
      <c r="J477" s="514"/>
      <c r="K477" s="514"/>
      <c r="L477" s="612"/>
      <c r="M477" s="613"/>
    </row>
    <row r="478" spans="1:13">
      <c r="A478" s="600"/>
      <c r="B478" s="549"/>
      <c r="C478" s="178" t="s">
        <v>339</v>
      </c>
      <c r="D478" s="172" t="s">
        <v>27</v>
      </c>
      <c r="E478" s="168">
        <v>1E-3</v>
      </c>
      <c r="F478" s="27">
        <v>18686.59</v>
      </c>
      <c r="G478" s="169">
        <f t="shared" si="40"/>
        <v>18.686589999999999</v>
      </c>
      <c r="H478" s="625"/>
      <c r="I478" s="511"/>
      <c r="J478" s="514"/>
      <c r="K478" s="514"/>
      <c r="L478" s="612"/>
      <c r="M478" s="613"/>
    </row>
    <row r="479" spans="1:13">
      <c r="A479" s="600"/>
      <c r="B479" s="549"/>
      <c r="C479" s="178" t="s">
        <v>340</v>
      </c>
      <c r="D479" s="172" t="s">
        <v>27</v>
      </c>
      <c r="E479" s="168">
        <v>1.5E-3</v>
      </c>
      <c r="F479" s="27">
        <v>18686.5</v>
      </c>
      <c r="G479" s="169">
        <f t="shared" si="40"/>
        <v>28.02975</v>
      </c>
      <c r="H479" s="625"/>
      <c r="I479" s="511"/>
      <c r="J479" s="514"/>
      <c r="K479" s="514"/>
      <c r="L479" s="612"/>
      <c r="M479" s="613"/>
    </row>
    <row r="480" spans="1:13" ht="24">
      <c r="A480" s="600"/>
      <c r="B480" s="549"/>
      <c r="C480" s="195" t="s">
        <v>338</v>
      </c>
      <c r="D480" s="172" t="s">
        <v>27</v>
      </c>
      <c r="E480" s="168">
        <v>5.0000000000000001E-4</v>
      </c>
      <c r="F480" s="27">
        <v>22587.13</v>
      </c>
      <c r="G480" s="169">
        <f t="shared" si="40"/>
        <v>11.293565000000001</v>
      </c>
      <c r="H480" s="625"/>
      <c r="I480" s="511"/>
      <c r="J480" s="514"/>
      <c r="K480" s="514"/>
      <c r="L480" s="612"/>
      <c r="M480" s="613"/>
    </row>
    <row r="481" spans="1:13" ht="24">
      <c r="A481" s="600"/>
      <c r="B481" s="549"/>
      <c r="C481" s="195" t="s">
        <v>361</v>
      </c>
      <c r="D481" s="172" t="s">
        <v>27</v>
      </c>
      <c r="E481" s="168">
        <v>1E-4</v>
      </c>
      <c r="F481" s="27">
        <v>20929.919999999998</v>
      </c>
      <c r="G481" s="169">
        <f t="shared" si="40"/>
        <v>2.0929919999999997</v>
      </c>
      <c r="H481" s="625"/>
      <c r="I481" s="511"/>
      <c r="J481" s="514"/>
      <c r="K481" s="514"/>
      <c r="L481" s="612"/>
      <c r="M481" s="613"/>
    </row>
    <row r="482" spans="1:13">
      <c r="A482" s="600"/>
      <c r="B482" s="549"/>
      <c r="C482" s="197" t="s">
        <v>328</v>
      </c>
      <c r="D482" s="172" t="s">
        <v>50</v>
      </c>
      <c r="E482" s="168">
        <v>1E-3</v>
      </c>
      <c r="F482" s="27">
        <v>1972.8</v>
      </c>
      <c r="G482" s="169">
        <f t="shared" si="40"/>
        <v>1.9727999999999999</v>
      </c>
      <c r="H482" s="625"/>
      <c r="I482" s="511"/>
      <c r="J482" s="514"/>
      <c r="K482" s="514"/>
      <c r="L482" s="612"/>
      <c r="M482" s="613"/>
    </row>
    <row r="483" spans="1:13" ht="36">
      <c r="A483" s="600"/>
      <c r="B483" s="549"/>
      <c r="C483" s="197" t="s">
        <v>368</v>
      </c>
      <c r="D483" s="172" t="s">
        <v>27</v>
      </c>
      <c r="E483" s="168">
        <v>3.0000000000000001E-3</v>
      </c>
      <c r="F483" s="168">
        <v>5920.64</v>
      </c>
      <c r="G483" s="169">
        <f t="shared" si="40"/>
        <v>17.76192</v>
      </c>
      <c r="H483" s="625"/>
      <c r="I483" s="511"/>
      <c r="J483" s="514"/>
      <c r="K483" s="514"/>
      <c r="L483" s="612"/>
      <c r="M483" s="613"/>
    </row>
    <row r="484" spans="1:13">
      <c r="A484" s="519" t="s">
        <v>127</v>
      </c>
      <c r="B484" s="519"/>
      <c r="C484" s="519"/>
      <c r="D484" s="519"/>
      <c r="E484" s="519"/>
      <c r="F484" s="519"/>
      <c r="G484" s="15">
        <f>SUM(G471:G483)</f>
        <v>118.07777700000001</v>
      </c>
      <c r="H484" s="186"/>
      <c r="I484" s="168"/>
      <c r="J484" s="171"/>
      <c r="K484" s="171"/>
      <c r="L484" s="171"/>
      <c r="M484" s="15">
        <f>G484+L471</f>
        <v>118.07777700000001</v>
      </c>
    </row>
    <row r="485" spans="1:13" ht="24">
      <c r="A485" s="600" t="s">
        <v>241</v>
      </c>
      <c r="B485" s="549" t="s">
        <v>956</v>
      </c>
      <c r="C485" s="195" t="s">
        <v>348</v>
      </c>
      <c r="D485" s="172" t="s">
        <v>147</v>
      </c>
      <c r="E485" s="168">
        <v>1</v>
      </c>
      <c r="F485" s="27">
        <v>6.15</v>
      </c>
      <c r="G485" s="169">
        <f>E485*F485</f>
        <v>6.15</v>
      </c>
      <c r="H485" s="625" t="s">
        <v>220</v>
      </c>
      <c r="I485" s="511">
        <v>1129395</v>
      </c>
      <c r="J485" s="590">
        <v>1</v>
      </c>
      <c r="K485" s="514">
        <v>442</v>
      </c>
      <c r="L485" s="612"/>
      <c r="M485" s="613"/>
    </row>
    <row r="486" spans="1:13">
      <c r="A486" s="600"/>
      <c r="B486" s="549"/>
      <c r="C486" s="159" t="s">
        <v>107</v>
      </c>
      <c r="D486" s="172" t="s">
        <v>147</v>
      </c>
      <c r="E486" s="168">
        <v>1</v>
      </c>
      <c r="F486" s="27">
        <v>5.8</v>
      </c>
      <c r="G486" s="169">
        <f t="shared" ref="G486:G497" si="41">E486*F486</f>
        <v>5.8</v>
      </c>
      <c r="H486" s="625"/>
      <c r="I486" s="511"/>
      <c r="J486" s="514"/>
      <c r="K486" s="514"/>
      <c r="L486" s="612"/>
      <c r="M486" s="613"/>
    </row>
    <row r="487" spans="1:13">
      <c r="A487" s="600"/>
      <c r="B487" s="549"/>
      <c r="C487" s="159" t="s">
        <v>64</v>
      </c>
      <c r="D487" s="172" t="s">
        <v>147</v>
      </c>
      <c r="E487" s="168">
        <v>1</v>
      </c>
      <c r="F487" s="27">
        <v>0.7</v>
      </c>
      <c r="G487" s="169">
        <f t="shared" si="41"/>
        <v>0.7</v>
      </c>
      <c r="H487" s="625"/>
      <c r="I487" s="511"/>
      <c r="J487" s="514"/>
      <c r="K487" s="514"/>
      <c r="L487" s="612"/>
      <c r="M487" s="613"/>
    </row>
    <row r="488" spans="1:13">
      <c r="A488" s="600"/>
      <c r="B488" s="549"/>
      <c r="C488" s="178" t="s">
        <v>223</v>
      </c>
      <c r="D488" s="172" t="s">
        <v>143</v>
      </c>
      <c r="E488" s="168">
        <v>6.0000000000000001E-3</v>
      </c>
      <c r="F488" s="168">
        <v>198.36</v>
      </c>
      <c r="G488" s="169">
        <f t="shared" si="41"/>
        <v>1.1901600000000001</v>
      </c>
      <c r="H488" s="625"/>
      <c r="I488" s="511"/>
      <c r="J488" s="514"/>
      <c r="K488" s="514"/>
      <c r="L488" s="612"/>
      <c r="M488" s="613"/>
    </row>
    <row r="489" spans="1:13">
      <c r="A489" s="600"/>
      <c r="B489" s="549"/>
      <c r="C489" s="178" t="s">
        <v>144</v>
      </c>
      <c r="D489" s="172" t="s">
        <v>143</v>
      </c>
      <c r="E489" s="168">
        <v>2E-3</v>
      </c>
      <c r="F489" s="27">
        <v>190</v>
      </c>
      <c r="G489" s="169">
        <f t="shared" si="41"/>
        <v>0.38</v>
      </c>
      <c r="H489" s="625"/>
      <c r="I489" s="511"/>
      <c r="J489" s="514"/>
      <c r="K489" s="514"/>
      <c r="L489" s="612"/>
      <c r="M489" s="613"/>
    </row>
    <row r="490" spans="1:13">
      <c r="A490" s="600"/>
      <c r="B490" s="549"/>
      <c r="C490" s="178" t="s">
        <v>148</v>
      </c>
      <c r="D490" s="172" t="s">
        <v>147</v>
      </c>
      <c r="E490" s="168">
        <v>1</v>
      </c>
      <c r="F490" s="23">
        <v>0.52</v>
      </c>
      <c r="G490" s="23">
        <f t="shared" si="41"/>
        <v>0.52</v>
      </c>
      <c r="H490" s="625"/>
      <c r="I490" s="511"/>
      <c r="J490" s="514"/>
      <c r="K490" s="514"/>
      <c r="L490" s="612"/>
      <c r="M490" s="613"/>
    </row>
    <row r="491" spans="1:13">
      <c r="A491" s="600"/>
      <c r="B491" s="549"/>
      <c r="C491" s="178" t="s">
        <v>96</v>
      </c>
      <c r="D491" s="172" t="s">
        <v>146</v>
      </c>
      <c r="E491" s="168">
        <v>1</v>
      </c>
      <c r="F491" s="27">
        <v>23.5</v>
      </c>
      <c r="G491" s="169">
        <f t="shared" si="41"/>
        <v>23.5</v>
      </c>
      <c r="H491" s="625"/>
      <c r="I491" s="511"/>
      <c r="J491" s="514"/>
      <c r="K491" s="514"/>
      <c r="L491" s="612"/>
      <c r="M491" s="613"/>
    </row>
    <row r="492" spans="1:13">
      <c r="A492" s="600"/>
      <c r="B492" s="549"/>
      <c r="C492" s="178" t="s">
        <v>339</v>
      </c>
      <c r="D492" s="172" t="s">
        <v>27</v>
      </c>
      <c r="E492" s="168">
        <v>1E-3</v>
      </c>
      <c r="F492" s="27">
        <v>18686.59</v>
      </c>
      <c r="G492" s="169">
        <f t="shared" si="41"/>
        <v>18.686589999999999</v>
      </c>
      <c r="H492" s="625"/>
      <c r="I492" s="511"/>
      <c r="J492" s="514"/>
      <c r="K492" s="514"/>
      <c r="L492" s="612"/>
      <c r="M492" s="613"/>
    </row>
    <row r="493" spans="1:13">
      <c r="A493" s="600"/>
      <c r="B493" s="549"/>
      <c r="C493" s="178" t="s">
        <v>340</v>
      </c>
      <c r="D493" s="172" t="s">
        <v>27</v>
      </c>
      <c r="E493" s="168">
        <v>1.5E-3</v>
      </c>
      <c r="F493" s="27">
        <v>18686.5</v>
      </c>
      <c r="G493" s="169">
        <f t="shared" si="41"/>
        <v>28.02975</v>
      </c>
      <c r="H493" s="625"/>
      <c r="I493" s="511"/>
      <c r="J493" s="514"/>
      <c r="K493" s="514"/>
      <c r="L493" s="612"/>
      <c r="M493" s="613"/>
    </row>
    <row r="494" spans="1:13" ht="24">
      <c r="A494" s="600"/>
      <c r="B494" s="549"/>
      <c r="C494" s="195" t="s">
        <v>338</v>
      </c>
      <c r="D494" s="172" t="s">
        <v>27</v>
      </c>
      <c r="E494" s="168">
        <v>5.0000000000000001E-4</v>
      </c>
      <c r="F494" s="27">
        <v>22587.13</v>
      </c>
      <c r="G494" s="169">
        <f t="shared" si="41"/>
        <v>11.293565000000001</v>
      </c>
      <c r="H494" s="625"/>
      <c r="I494" s="511"/>
      <c r="J494" s="514"/>
      <c r="K494" s="514"/>
      <c r="L494" s="612"/>
      <c r="M494" s="613"/>
    </row>
    <row r="495" spans="1:13" ht="24">
      <c r="A495" s="600"/>
      <c r="B495" s="549"/>
      <c r="C495" s="195" t="s">
        <v>361</v>
      </c>
      <c r="D495" s="172" t="s">
        <v>27</v>
      </c>
      <c r="E495" s="168">
        <v>1E-4</v>
      </c>
      <c r="F495" s="27">
        <v>20929.919999999998</v>
      </c>
      <c r="G495" s="169">
        <f t="shared" si="41"/>
        <v>2.0929919999999997</v>
      </c>
      <c r="H495" s="625"/>
      <c r="I495" s="511"/>
      <c r="J495" s="514"/>
      <c r="K495" s="514"/>
      <c r="L495" s="612"/>
      <c r="M495" s="613"/>
    </row>
    <row r="496" spans="1:13">
      <c r="A496" s="600"/>
      <c r="B496" s="549"/>
      <c r="C496" s="197" t="s">
        <v>328</v>
      </c>
      <c r="D496" s="172" t="s">
        <v>50</v>
      </c>
      <c r="E496" s="168">
        <v>1E-3</v>
      </c>
      <c r="F496" s="27">
        <v>1972.8</v>
      </c>
      <c r="G496" s="169">
        <f t="shared" si="41"/>
        <v>1.9727999999999999</v>
      </c>
      <c r="H496" s="625"/>
      <c r="I496" s="511"/>
      <c r="J496" s="514"/>
      <c r="K496" s="514"/>
      <c r="L496" s="612"/>
      <c r="M496" s="613"/>
    </row>
    <row r="497" spans="1:13" ht="24">
      <c r="A497" s="600"/>
      <c r="B497" s="549"/>
      <c r="C497" s="197" t="s">
        <v>369</v>
      </c>
      <c r="D497" s="172" t="s">
        <v>27</v>
      </c>
      <c r="E497" s="168">
        <v>3.0000000000000001E-3</v>
      </c>
      <c r="F497" s="168">
        <v>6934.4</v>
      </c>
      <c r="G497" s="169">
        <f t="shared" si="41"/>
        <v>20.8032</v>
      </c>
      <c r="H497" s="625"/>
      <c r="I497" s="511"/>
      <c r="J497" s="514"/>
      <c r="K497" s="514"/>
      <c r="L497" s="612"/>
      <c r="M497" s="613"/>
    </row>
    <row r="498" spans="1:13">
      <c r="A498" s="519" t="s">
        <v>127</v>
      </c>
      <c r="B498" s="519"/>
      <c r="C498" s="519"/>
      <c r="D498" s="519"/>
      <c r="E498" s="519"/>
      <c r="F498" s="519"/>
      <c r="G498" s="15">
        <f>SUM(G485:G497)</f>
        <v>121.11905700000001</v>
      </c>
      <c r="H498" s="186"/>
      <c r="I498" s="168"/>
      <c r="J498" s="171"/>
      <c r="K498" s="171"/>
      <c r="L498" s="171"/>
      <c r="M498" s="15">
        <f>G498+L485</f>
        <v>121.11905700000001</v>
      </c>
    </row>
    <row r="499" spans="1:13" ht="24">
      <c r="A499" s="600" t="s">
        <v>242</v>
      </c>
      <c r="B499" s="549" t="s">
        <v>957</v>
      </c>
      <c r="C499" s="195" t="s">
        <v>348</v>
      </c>
      <c r="D499" s="172" t="s">
        <v>147</v>
      </c>
      <c r="E499" s="168">
        <v>1</v>
      </c>
      <c r="F499" s="27">
        <v>6.15</v>
      </c>
      <c r="G499" s="169">
        <f>E499*F499</f>
        <v>6.15</v>
      </c>
      <c r="H499" s="625" t="s">
        <v>220</v>
      </c>
      <c r="I499" s="511">
        <v>1129395</v>
      </c>
      <c r="J499" s="590">
        <v>1</v>
      </c>
      <c r="K499" s="514">
        <v>142</v>
      </c>
      <c r="L499" s="612"/>
      <c r="M499" s="613"/>
    </row>
    <row r="500" spans="1:13">
      <c r="A500" s="600"/>
      <c r="B500" s="549"/>
      <c r="C500" s="159" t="s">
        <v>107</v>
      </c>
      <c r="D500" s="172" t="s">
        <v>147</v>
      </c>
      <c r="E500" s="168">
        <v>1</v>
      </c>
      <c r="F500" s="27">
        <v>5.8</v>
      </c>
      <c r="G500" s="169">
        <f t="shared" ref="G500:G511" si="42">E500*F500</f>
        <v>5.8</v>
      </c>
      <c r="H500" s="625"/>
      <c r="I500" s="511"/>
      <c r="J500" s="514"/>
      <c r="K500" s="514"/>
      <c r="L500" s="612"/>
      <c r="M500" s="613"/>
    </row>
    <row r="501" spans="1:13">
      <c r="A501" s="600"/>
      <c r="B501" s="549"/>
      <c r="C501" s="159" t="s">
        <v>64</v>
      </c>
      <c r="D501" s="172" t="s">
        <v>147</v>
      </c>
      <c r="E501" s="168">
        <v>1</v>
      </c>
      <c r="F501" s="27">
        <v>0.7</v>
      </c>
      <c r="G501" s="169">
        <f t="shared" si="42"/>
        <v>0.7</v>
      </c>
      <c r="H501" s="625"/>
      <c r="I501" s="511"/>
      <c r="J501" s="514"/>
      <c r="K501" s="514"/>
      <c r="L501" s="612"/>
      <c r="M501" s="613"/>
    </row>
    <row r="502" spans="1:13">
      <c r="A502" s="600"/>
      <c r="B502" s="549"/>
      <c r="C502" s="178" t="s">
        <v>226</v>
      </c>
      <c r="D502" s="172" t="s">
        <v>143</v>
      </c>
      <c r="E502" s="168">
        <v>6.0000000000000001E-3</v>
      </c>
      <c r="F502" s="168">
        <v>198.36</v>
      </c>
      <c r="G502" s="169">
        <f t="shared" si="42"/>
        <v>1.1901600000000001</v>
      </c>
      <c r="H502" s="625"/>
      <c r="I502" s="511"/>
      <c r="J502" s="514"/>
      <c r="K502" s="514"/>
      <c r="L502" s="612"/>
      <c r="M502" s="613"/>
    </row>
    <row r="503" spans="1:13">
      <c r="A503" s="600"/>
      <c r="B503" s="549"/>
      <c r="C503" s="178" t="s">
        <v>144</v>
      </c>
      <c r="D503" s="172" t="s">
        <v>143</v>
      </c>
      <c r="E503" s="168">
        <v>2E-3</v>
      </c>
      <c r="F503" s="27">
        <v>190</v>
      </c>
      <c r="G503" s="169">
        <f t="shared" si="42"/>
        <v>0.38</v>
      </c>
      <c r="H503" s="625"/>
      <c r="I503" s="511"/>
      <c r="J503" s="514"/>
      <c r="K503" s="514"/>
      <c r="L503" s="612"/>
      <c r="M503" s="613"/>
    </row>
    <row r="504" spans="1:13">
      <c r="A504" s="600"/>
      <c r="B504" s="549"/>
      <c r="C504" s="178" t="s">
        <v>148</v>
      </c>
      <c r="D504" s="172" t="s">
        <v>147</v>
      </c>
      <c r="E504" s="168">
        <v>1</v>
      </c>
      <c r="F504" s="23">
        <v>0.52</v>
      </c>
      <c r="G504" s="23">
        <f t="shared" si="42"/>
        <v>0.52</v>
      </c>
      <c r="H504" s="625"/>
      <c r="I504" s="511"/>
      <c r="J504" s="514"/>
      <c r="K504" s="514"/>
      <c r="L504" s="612"/>
      <c r="M504" s="613"/>
    </row>
    <row r="505" spans="1:13">
      <c r="A505" s="600"/>
      <c r="B505" s="549"/>
      <c r="C505" s="178" t="s">
        <v>96</v>
      </c>
      <c r="D505" s="172" t="s">
        <v>146</v>
      </c>
      <c r="E505" s="168">
        <v>1</v>
      </c>
      <c r="F505" s="27">
        <v>23.5</v>
      </c>
      <c r="G505" s="169">
        <f t="shared" si="42"/>
        <v>23.5</v>
      </c>
      <c r="H505" s="625"/>
      <c r="I505" s="511"/>
      <c r="J505" s="514"/>
      <c r="K505" s="514"/>
      <c r="L505" s="612"/>
      <c r="M505" s="613"/>
    </row>
    <row r="506" spans="1:13">
      <c r="A506" s="600"/>
      <c r="B506" s="549"/>
      <c r="C506" s="178" t="s">
        <v>339</v>
      </c>
      <c r="D506" s="172" t="s">
        <v>27</v>
      </c>
      <c r="E506" s="168">
        <v>1E-3</v>
      </c>
      <c r="F506" s="27">
        <v>18686.59</v>
      </c>
      <c r="G506" s="169">
        <f t="shared" si="42"/>
        <v>18.686589999999999</v>
      </c>
      <c r="H506" s="625"/>
      <c r="I506" s="511"/>
      <c r="J506" s="514"/>
      <c r="K506" s="514"/>
      <c r="L506" s="612"/>
      <c r="M506" s="613"/>
    </row>
    <row r="507" spans="1:13">
      <c r="A507" s="600"/>
      <c r="B507" s="549"/>
      <c r="C507" s="178" t="s">
        <v>340</v>
      </c>
      <c r="D507" s="172" t="s">
        <v>27</v>
      </c>
      <c r="E507" s="168">
        <v>1.5E-3</v>
      </c>
      <c r="F507" s="27">
        <v>18686.5</v>
      </c>
      <c r="G507" s="169">
        <f t="shared" si="42"/>
        <v>28.02975</v>
      </c>
      <c r="H507" s="625"/>
      <c r="I507" s="511"/>
      <c r="J507" s="514"/>
      <c r="K507" s="514"/>
      <c r="L507" s="612"/>
      <c r="M507" s="613"/>
    </row>
    <row r="508" spans="1:13" ht="24">
      <c r="A508" s="600"/>
      <c r="B508" s="549"/>
      <c r="C508" s="195" t="s">
        <v>338</v>
      </c>
      <c r="D508" s="172" t="s">
        <v>27</v>
      </c>
      <c r="E508" s="168">
        <v>5.0000000000000001E-4</v>
      </c>
      <c r="F508" s="27">
        <v>22587.13</v>
      </c>
      <c r="G508" s="169">
        <f t="shared" si="42"/>
        <v>11.293565000000001</v>
      </c>
      <c r="H508" s="625"/>
      <c r="I508" s="511"/>
      <c r="J508" s="514"/>
      <c r="K508" s="514"/>
      <c r="L508" s="612"/>
      <c r="M508" s="613"/>
    </row>
    <row r="509" spans="1:13" ht="24">
      <c r="A509" s="600"/>
      <c r="B509" s="549"/>
      <c r="C509" s="195" t="s">
        <v>361</v>
      </c>
      <c r="D509" s="172" t="s">
        <v>27</v>
      </c>
      <c r="E509" s="168">
        <v>1E-4</v>
      </c>
      <c r="F509" s="27">
        <v>20929.919999999998</v>
      </c>
      <c r="G509" s="169">
        <f t="shared" si="42"/>
        <v>2.0929919999999997</v>
      </c>
      <c r="H509" s="625"/>
      <c r="I509" s="511"/>
      <c r="J509" s="514"/>
      <c r="K509" s="514"/>
      <c r="L509" s="612"/>
      <c r="M509" s="613"/>
    </row>
    <row r="510" spans="1:13">
      <c r="A510" s="600"/>
      <c r="B510" s="549"/>
      <c r="C510" s="197" t="s">
        <v>328</v>
      </c>
      <c r="D510" s="172" t="s">
        <v>50</v>
      </c>
      <c r="E510" s="168">
        <v>1E-3</v>
      </c>
      <c r="F510" s="27">
        <v>1972.8</v>
      </c>
      <c r="G510" s="169">
        <f t="shared" si="42"/>
        <v>1.9727999999999999</v>
      </c>
      <c r="H510" s="625"/>
      <c r="I510" s="511"/>
      <c r="J510" s="514"/>
      <c r="K510" s="514"/>
      <c r="L510" s="612"/>
      <c r="M510" s="613"/>
    </row>
    <row r="511" spans="1:13" ht="36">
      <c r="A511" s="600"/>
      <c r="B511" s="549"/>
      <c r="C511" s="197" t="s">
        <v>370</v>
      </c>
      <c r="D511" s="172" t="s">
        <v>27</v>
      </c>
      <c r="E511" s="168">
        <v>3.0000000000000001E-3</v>
      </c>
      <c r="F511" s="168">
        <v>3041.28</v>
      </c>
      <c r="G511" s="169">
        <f t="shared" si="42"/>
        <v>9.1238400000000013</v>
      </c>
      <c r="H511" s="625"/>
      <c r="I511" s="511"/>
      <c r="J511" s="514"/>
      <c r="K511" s="514"/>
      <c r="L511" s="612"/>
      <c r="M511" s="613"/>
    </row>
    <row r="512" spans="1:13">
      <c r="A512" s="519" t="s">
        <v>127</v>
      </c>
      <c r="B512" s="519"/>
      <c r="C512" s="519"/>
      <c r="D512" s="519"/>
      <c r="E512" s="519"/>
      <c r="F512" s="519"/>
      <c r="G512" s="15">
        <f>SUM(G499:G511)</f>
        <v>109.43969700000001</v>
      </c>
      <c r="H512" s="186"/>
      <c r="I512" s="168"/>
      <c r="J512" s="171"/>
      <c r="K512" s="171"/>
      <c r="L512" s="171"/>
      <c r="M512" s="15">
        <f>G512+L499</f>
        <v>109.43969700000001</v>
      </c>
    </row>
    <row r="513" spans="1:13" ht="24">
      <c r="A513" s="600" t="s">
        <v>243</v>
      </c>
      <c r="B513" s="549" t="s">
        <v>958</v>
      </c>
      <c r="C513" s="195" t="s">
        <v>348</v>
      </c>
      <c r="D513" s="172" t="s">
        <v>147</v>
      </c>
      <c r="E513" s="168">
        <v>1</v>
      </c>
      <c r="F513" s="27">
        <v>6.15</v>
      </c>
      <c r="G513" s="169">
        <f>E513*F513</f>
        <v>6.15</v>
      </c>
      <c r="H513" s="625" t="s">
        <v>220</v>
      </c>
      <c r="I513" s="511">
        <v>1129395</v>
      </c>
      <c r="J513" s="590">
        <v>1</v>
      </c>
      <c r="K513" s="514">
        <v>5176</v>
      </c>
      <c r="L513" s="612"/>
      <c r="M513" s="613"/>
    </row>
    <row r="514" spans="1:13">
      <c r="A514" s="600"/>
      <c r="B514" s="549"/>
      <c r="C514" s="159" t="s">
        <v>107</v>
      </c>
      <c r="D514" s="172" t="s">
        <v>147</v>
      </c>
      <c r="E514" s="168">
        <v>1</v>
      </c>
      <c r="F514" s="27">
        <v>5.8</v>
      </c>
      <c r="G514" s="169">
        <f t="shared" ref="G514:G525" si="43">E514*F514</f>
        <v>5.8</v>
      </c>
      <c r="H514" s="625"/>
      <c r="I514" s="511"/>
      <c r="J514" s="514"/>
      <c r="K514" s="514"/>
      <c r="L514" s="612"/>
      <c r="M514" s="613"/>
    </row>
    <row r="515" spans="1:13">
      <c r="A515" s="600"/>
      <c r="B515" s="549"/>
      <c r="C515" s="159" t="s">
        <v>64</v>
      </c>
      <c r="D515" s="172" t="s">
        <v>147</v>
      </c>
      <c r="E515" s="168">
        <v>1</v>
      </c>
      <c r="F515" s="27">
        <v>0.7</v>
      </c>
      <c r="G515" s="169">
        <f t="shared" si="43"/>
        <v>0.7</v>
      </c>
      <c r="H515" s="625"/>
      <c r="I515" s="511"/>
      <c r="J515" s="514"/>
      <c r="K515" s="514"/>
      <c r="L515" s="612"/>
      <c r="M515" s="613"/>
    </row>
    <row r="516" spans="1:13">
      <c r="A516" s="600"/>
      <c r="B516" s="549"/>
      <c r="C516" s="178" t="s">
        <v>226</v>
      </c>
      <c r="D516" s="172" t="s">
        <v>143</v>
      </c>
      <c r="E516" s="168">
        <v>6.0000000000000001E-3</v>
      </c>
      <c r="F516" s="168">
        <v>198.36</v>
      </c>
      <c r="G516" s="169">
        <f t="shared" si="43"/>
        <v>1.1901600000000001</v>
      </c>
      <c r="H516" s="625"/>
      <c r="I516" s="511"/>
      <c r="J516" s="514"/>
      <c r="K516" s="514"/>
      <c r="L516" s="612"/>
      <c r="M516" s="613"/>
    </row>
    <row r="517" spans="1:13">
      <c r="A517" s="600"/>
      <c r="B517" s="549"/>
      <c r="C517" s="178" t="s">
        <v>144</v>
      </c>
      <c r="D517" s="172" t="s">
        <v>143</v>
      </c>
      <c r="E517" s="168">
        <v>2E-3</v>
      </c>
      <c r="F517" s="27">
        <v>190</v>
      </c>
      <c r="G517" s="169">
        <f t="shared" si="43"/>
        <v>0.38</v>
      </c>
      <c r="H517" s="625"/>
      <c r="I517" s="511"/>
      <c r="J517" s="514"/>
      <c r="K517" s="514"/>
      <c r="L517" s="612"/>
      <c r="M517" s="613"/>
    </row>
    <row r="518" spans="1:13">
      <c r="A518" s="600"/>
      <c r="B518" s="549"/>
      <c r="C518" s="178" t="s">
        <v>148</v>
      </c>
      <c r="D518" s="172" t="s">
        <v>147</v>
      </c>
      <c r="E518" s="168">
        <v>1</v>
      </c>
      <c r="F518" s="23">
        <v>0.52</v>
      </c>
      <c r="G518" s="23">
        <f t="shared" si="43"/>
        <v>0.52</v>
      </c>
      <c r="H518" s="625"/>
      <c r="I518" s="511"/>
      <c r="J518" s="514"/>
      <c r="K518" s="514"/>
      <c r="L518" s="612"/>
      <c r="M518" s="613"/>
    </row>
    <row r="519" spans="1:13">
      <c r="A519" s="600"/>
      <c r="B519" s="549"/>
      <c r="C519" s="178" t="s">
        <v>150</v>
      </c>
      <c r="D519" s="172" t="s">
        <v>146</v>
      </c>
      <c r="E519" s="168">
        <v>1</v>
      </c>
      <c r="F519" s="27">
        <v>23.5</v>
      </c>
      <c r="G519" s="169">
        <f t="shared" si="43"/>
        <v>23.5</v>
      </c>
      <c r="H519" s="625"/>
      <c r="I519" s="511"/>
      <c r="J519" s="514"/>
      <c r="K519" s="514"/>
      <c r="L519" s="612"/>
      <c r="M519" s="613"/>
    </row>
    <row r="520" spans="1:13">
      <c r="A520" s="600"/>
      <c r="B520" s="549"/>
      <c r="C520" s="178" t="s">
        <v>339</v>
      </c>
      <c r="D520" s="172" t="s">
        <v>27</v>
      </c>
      <c r="E520" s="168">
        <v>1E-3</v>
      </c>
      <c r="F520" s="27">
        <v>18686.59</v>
      </c>
      <c r="G520" s="169">
        <f t="shared" si="43"/>
        <v>18.686589999999999</v>
      </c>
      <c r="H520" s="625"/>
      <c r="I520" s="511"/>
      <c r="J520" s="514"/>
      <c r="K520" s="514"/>
      <c r="L520" s="612"/>
      <c r="M520" s="613"/>
    </row>
    <row r="521" spans="1:13">
      <c r="A521" s="600"/>
      <c r="B521" s="549"/>
      <c r="C521" s="178" t="s">
        <v>340</v>
      </c>
      <c r="D521" s="172" t="s">
        <v>27</v>
      </c>
      <c r="E521" s="168">
        <v>1.5E-3</v>
      </c>
      <c r="F521" s="27">
        <v>18686.5</v>
      </c>
      <c r="G521" s="169">
        <f t="shared" si="43"/>
        <v>28.02975</v>
      </c>
      <c r="H521" s="625"/>
      <c r="I521" s="511"/>
      <c r="J521" s="514"/>
      <c r="K521" s="514"/>
      <c r="L521" s="612"/>
      <c r="M521" s="613"/>
    </row>
    <row r="522" spans="1:13" ht="24">
      <c r="A522" s="600"/>
      <c r="B522" s="549"/>
      <c r="C522" s="195" t="s">
        <v>338</v>
      </c>
      <c r="D522" s="172" t="s">
        <v>27</v>
      </c>
      <c r="E522" s="168">
        <v>5.0000000000000001E-4</v>
      </c>
      <c r="F522" s="27">
        <v>22587.13</v>
      </c>
      <c r="G522" s="169">
        <f t="shared" si="43"/>
        <v>11.293565000000001</v>
      </c>
      <c r="H522" s="625"/>
      <c r="I522" s="511"/>
      <c r="J522" s="514"/>
      <c r="K522" s="514"/>
      <c r="L522" s="612"/>
      <c r="M522" s="613"/>
    </row>
    <row r="523" spans="1:13" ht="24">
      <c r="A523" s="600"/>
      <c r="B523" s="549"/>
      <c r="C523" s="195" t="s">
        <v>361</v>
      </c>
      <c r="D523" s="172" t="s">
        <v>27</v>
      </c>
      <c r="E523" s="168">
        <v>1E-4</v>
      </c>
      <c r="F523" s="27">
        <v>20929.919999999998</v>
      </c>
      <c r="G523" s="169">
        <f t="shared" si="43"/>
        <v>2.0929919999999997</v>
      </c>
      <c r="H523" s="625"/>
      <c r="I523" s="511"/>
      <c r="J523" s="514"/>
      <c r="K523" s="514"/>
      <c r="L523" s="612"/>
      <c r="M523" s="613"/>
    </row>
    <row r="524" spans="1:13">
      <c r="A524" s="600"/>
      <c r="B524" s="549"/>
      <c r="C524" s="197" t="s">
        <v>328</v>
      </c>
      <c r="D524" s="172" t="s">
        <v>50</v>
      </c>
      <c r="E524" s="168">
        <v>1E-3</v>
      </c>
      <c r="F524" s="27">
        <v>1972.8</v>
      </c>
      <c r="G524" s="169">
        <f t="shared" si="43"/>
        <v>1.9727999999999999</v>
      </c>
      <c r="H524" s="625"/>
      <c r="I524" s="511"/>
      <c r="J524" s="514"/>
      <c r="K524" s="514"/>
      <c r="L524" s="612"/>
      <c r="M524" s="613"/>
    </row>
    <row r="525" spans="1:13" ht="24">
      <c r="A525" s="600"/>
      <c r="B525" s="549"/>
      <c r="C525" s="197" t="s">
        <v>371</v>
      </c>
      <c r="D525" s="172" t="s">
        <v>27</v>
      </c>
      <c r="E525" s="168">
        <v>3.0000000000000001E-3</v>
      </c>
      <c r="F525" s="168">
        <v>5049.1000000000004</v>
      </c>
      <c r="G525" s="169">
        <f t="shared" si="43"/>
        <v>15.147300000000001</v>
      </c>
      <c r="H525" s="625"/>
      <c r="I525" s="511"/>
      <c r="J525" s="514"/>
      <c r="K525" s="514"/>
      <c r="L525" s="612"/>
      <c r="M525" s="613"/>
    </row>
    <row r="526" spans="1:13">
      <c r="A526" s="519" t="s">
        <v>127</v>
      </c>
      <c r="B526" s="519"/>
      <c r="C526" s="519"/>
      <c r="D526" s="519"/>
      <c r="E526" s="519"/>
      <c r="F526" s="519"/>
      <c r="G526" s="15">
        <f>SUM(G513:G525)</f>
        <v>115.46315700000001</v>
      </c>
      <c r="H526" s="186"/>
      <c r="I526" s="168"/>
      <c r="J526" s="171"/>
      <c r="K526" s="171"/>
      <c r="L526" s="171"/>
      <c r="M526" s="15">
        <f>G526+L513</f>
        <v>115.46315700000001</v>
      </c>
    </row>
    <row r="527" spans="1:13" ht="24" customHeight="1">
      <c r="A527" s="600" t="s">
        <v>244</v>
      </c>
      <c r="B527" s="516" t="s">
        <v>936</v>
      </c>
      <c r="C527" s="195" t="s">
        <v>347</v>
      </c>
      <c r="D527" s="172" t="s">
        <v>147</v>
      </c>
      <c r="E527" s="168">
        <v>0.1</v>
      </c>
      <c r="F527" s="27">
        <v>10.98</v>
      </c>
      <c r="G527" s="169">
        <f>E527*F527</f>
        <v>1.0980000000000001</v>
      </c>
      <c r="H527" s="514" t="s">
        <v>419</v>
      </c>
      <c r="I527" s="511">
        <f>285000-47500</f>
        <v>237500</v>
      </c>
      <c r="J527" s="631">
        <v>0.16666700000000001</v>
      </c>
      <c r="K527" s="514">
        <v>1320</v>
      </c>
      <c r="L527" s="612">
        <f>237500*J527/K527</f>
        <v>29.987433712121216</v>
      </c>
      <c r="M527" s="613"/>
    </row>
    <row r="528" spans="1:13">
      <c r="A528" s="600"/>
      <c r="B528" s="520"/>
      <c r="C528" s="159" t="s">
        <v>355</v>
      </c>
      <c r="D528" s="172" t="s">
        <v>147</v>
      </c>
      <c r="E528" s="168">
        <v>1</v>
      </c>
      <c r="F528" s="168">
        <v>18.48</v>
      </c>
      <c r="G528" s="169">
        <f t="shared" ref="G528:G537" si="44">E528*F528</f>
        <v>18.48</v>
      </c>
      <c r="H528" s="514"/>
      <c r="I528" s="511"/>
      <c r="J528" s="514"/>
      <c r="K528" s="514"/>
      <c r="L528" s="612"/>
      <c r="M528" s="613"/>
    </row>
    <row r="529" spans="1:13">
      <c r="A529" s="600"/>
      <c r="B529" s="520"/>
      <c r="C529" s="197" t="s">
        <v>327</v>
      </c>
      <c r="D529" s="172" t="s">
        <v>143</v>
      </c>
      <c r="E529" s="168">
        <v>6.0000000000000001E-3</v>
      </c>
      <c r="F529" s="168">
        <v>198.36</v>
      </c>
      <c r="G529" s="169">
        <f t="shared" si="44"/>
        <v>1.1901600000000001</v>
      </c>
      <c r="H529" s="514"/>
      <c r="I529" s="511"/>
      <c r="J529" s="514"/>
      <c r="K529" s="514"/>
      <c r="L529" s="612"/>
      <c r="M529" s="613"/>
    </row>
    <row r="530" spans="1:13">
      <c r="A530" s="600"/>
      <c r="B530" s="520"/>
      <c r="C530" s="178" t="s">
        <v>144</v>
      </c>
      <c r="D530" s="172" t="s">
        <v>143</v>
      </c>
      <c r="E530" s="168">
        <v>2E-3</v>
      </c>
      <c r="F530" s="27">
        <v>190</v>
      </c>
      <c r="G530" s="169">
        <f t="shared" si="44"/>
        <v>0.38</v>
      </c>
      <c r="H530" s="514"/>
      <c r="I530" s="511"/>
      <c r="J530" s="514"/>
      <c r="K530" s="514"/>
      <c r="L530" s="612"/>
      <c r="M530" s="613"/>
    </row>
    <row r="531" spans="1:13">
      <c r="A531" s="600"/>
      <c r="B531" s="520"/>
      <c r="C531" s="159" t="s">
        <v>357</v>
      </c>
      <c r="D531" s="172" t="s">
        <v>358</v>
      </c>
      <c r="E531" s="168">
        <v>2E-3</v>
      </c>
      <c r="F531" s="168">
        <v>1176</v>
      </c>
      <c r="G531" s="169">
        <f t="shared" si="44"/>
        <v>2.3519999999999999</v>
      </c>
      <c r="H531" s="514"/>
      <c r="I531" s="511"/>
      <c r="J531" s="514"/>
      <c r="K531" s="514"/>
      <c r="L531" s="612"/>
      <c r="M531" s="613"/>
    </row>
    <row r="532" spans="1:13">
      <c r="A532" s="600"/>
      <c r="B532" s="520"/>
      <c r="C532" s="159" t="s">
        <v>359</v>
      </c>
      <c r="D532" s="172" t="s">
        <v>27</v>
      </c>
      <c r="E532" s="168">
        <v>0.02</v>
      </c>
      <c r="F532" s="168">
        <v>3449.6</v>
      </c>
      <c r="G532" s="169">
        <f t="shared" si="44"/>
        <v>68.992000000000004</v>
      </c>
      <c r="H532" s="514"/>
      <c r="I532" s="511"/>
      <c r="J532" s="514"/>
      <c r="K532" s="514"/>
      <c r="L532" s="612"/>
      <c r="M532" s="613"/>
    </row>
    <row r="533" spans="1:13" ht="27" customHeight="1">
      <c r="A533" s="600"/>
      <c r="B533" s="520"/>
      <c r="C533" s="159" t="s">
        <v>64</v>
      </c>
      <c r="D533" s="172" t="s">
        <v>147</v>
      </c>
      <c r="E533" s="168">
        <v>1</v>
      </c>
      <c r="F533" s="27">
        <v>0.7</v>
      </c>
      <c r="G533" s="169">
        <f t="shared" si="44"/>
        <v>0.7</v>
      </c>
      <c r="H533" s="514"/>
      <c r="I533" s="511"/>
      <c r="J533" s="514"/>
      <c r="K533" s="514"/>
      <c r="L533" s="612"/>
      <c r="M533" s="613"/>
    </row>
    <row r="534" spans="1:13">
      <c r="A534" s="600"/>
      <c r="B534" s="520"/>
      <c r="C534" s="178" t="s">
        <v>148</v>
      </c>
      <c r="D534" s="172" t="s">
        <v>147</v>
      </c>
      <c r="E534" s="168">
        <v>1</v>
      </c>
      <c r="F534" s="23">
        <v>0.52</v>
      </c>
      <c r="G534" s="23">
        <f t="shared" si="44"/>
        <v>0.52</v>
      </c>
      <c r="H534" s="514"/>
      <c r="I534" s="511"/>
      <c r="J534" s="514"/>
      <c r="K534" s="514"/>
      <c r="L534" s="612"/>
      <c r="M534" s="613"/>
    </row>
    <row r="535" spans="1:13">
      <c r="A535" s="600"/>
      <c r="B535" s="520"/>
      <c r="C535" s="178" t="s">
        <v>356</v>
      </c>
      <c r="D535" s="172" t="s">
        <v>27</v>
      </c>
      <c r="E535" s="168">
        <v>0.01</v>
      </c>
      <c r="F535" s="168">
        <v>3024</v>
      </c>
      <c r="G535" s="169">
        <f t="shared" si="44"/>
        <v>30.240000000000002</v>
      </c>
      <c r="H535" s="514"/>
      <c r="I535" s="511"/>
      <c r="J535" s="514"/>
      <c r="K535" s="514"/>
      <c r="L535" s="612"/>
      <c r="M535" s="613"/>
    </row>
    <row r="536" spans="1:13">
      <c r="A536" s="600"/>
      <c r="B536" s="520"/>
      <c r="C536" s="178" t="s">
        <v>360</v>
      </c>
      <c r="D536" s="172" t="s">
        <v>27</v>
      </c>
      <c r="E536" s="168">
        <v>0.01</v>
      </c>
      <c r="F536" s="168">
        <v>3539.2</v>
      </c>
      <c r="G536" s="169">
        <f t="shared" si="44"/>
        <v>35.391999999999996</v>
      </c>
      <c r="H536" s="514"/>
      <c r="I536" s="511"/>
      <c r="J536" s="514"/>
      <c r="K536" s="514"/>
      <c r="L536" s="612"/>
      <c r="M536" s="613"/>
    </row>
    <row r="537" spans="1:13">
      <c r="A537" s="600"/>
      <c r="B537" s="527"/>
      <c r="C537" s="178" t="s">
        <v>96</v>
      </c>
      <c r="D537" s="172" t="s">
        <v>146</v>
      </c>
      <c r="E537" s="168">
        <v>1</v>
      </c>
      <c r="F537" s="27">
        <v>23.5</v>
      </c>
      <c r="G537" s="169">
        <f t="shared" si="44"/>
        <v>23.5</v>
      </c>
      <c r="H537" s="514"/>
      <c r="I537" s="511"/>
      <c r="J537" s="514"/>
      <c r="K537" s="514"/>
      <c r="L537" s="612"/>
      <c r="M537" s="613"/>
    </row>
    <row r="538" spans="1:13">
      <c r="A538" s="519" t="s">
        <v>127</v>
      </c>
      <c r="B538" s="519"/>
      <c r="C538" s="519"/>
      <c r="D538" s="519"/>
      <c r="E538" s="519"/>
      <c r="F538" s="519"/>
      <c r="G538" s="15">
        <f>SUM(G527:G537)</f>
        <v>182.84415999999999</v>
      </c>
      <c r="H538" s="186"/>
      <c r="I538" s="168"/>
      <c r="J538" s="171"/>
      <c r="K538" s="171"/>
      <c r="L538" s="171"/>
      <c r="M538" s="15">
        <f>G538+L527</f>
        <v>212.83159371212122</v>
      </c>
    </row>
    <row r="539" spans="1:13">
      <c r="A539" s="600" t="s">
        <v>102</v>
      </c>
      <c r="B539" s="549" t="s">
        <v>959</v>
      </c>
      <c r="C539" s="159" t="s">
        <v>64</v>
      </c>
      <c r="D539" s="172" t="s">
        <v>147</v>
      </c>
      <c r="E539" s="168">
        <v>1</v>
      </c>
      <c r="F539" s="27">
        <v>0.7</v>
      </c>
      <c r="G539" s="169">
        <f>E539*F539</f>
        <v>0.7</v>
      </c>
      <c r="H539" s="514" t="s">
        <v>418</v>
      </c>
      <c r="I539" s="511">
        <v>129217</v>
      </c>
      <c r="J539" s="590">
        <v>1</v>
      </c>
      <c r="K539" s="514">
        <v>135</v>
      </c>
      <c r="L539" s="612"/>
      <c r="M539" s="613"/>
    </row>
    <row r="540" spans="1:13" ht="36">
      <c r="A540" s="600"/>
      <c r="B540" s="549"/>
      <c r="C540" s="197" t="s">
        <v>372</v>
      </c>
      <c r="D540" s="172" t="s">
        <v>27</v>
      </c>
      <c r="E540" s="168">
        <v>2.5000000000000001E-3</v>
      </c>
      <c r="F540" s="168">
        <v>4430.4399999999996</v>
      </c>
      <c r="G540" s="169">
        <f t="shared" ref="G540:G547" si="45">E540*F540</f>
        <v>11.076099999999999</v>
      </c>
      <c r="H540" s="514"/>
      <c r="I540" s="511"/>
      <c r="J540" s="590"/>
      <c r="K540" s="514"/>
      <c r="L540" s="612"/>
      <c r="M540" s="613"/>
    </row>
    <row r="541" spans="1:13" ht="24">
      <c r="A541" s="600"/>
      <c r="B541" s="549"/>
      <c r="C541" s="197" t="s">
        <v>97</v>
      </c>
      <c r="D541" s="172" t="s">
        <v>147</v>
      </c>
      <c r="E541" s="168">
        <v>1</v>
      </c>
      <c r="F541" s="168">
        <v>3.14</v>
      </c>
      <c r="G541" s="169">
        <f t="shared" si="45"/>
        <v>3.14</v>
      </c>
      <c r="H541" s="514"/>
      <c r="I541" s="511"/>
      <c r="J541" s="590"/>
      <c r="K541" s="514"/>
      <c r="L541" s="612"/>
      <c r="M541" s="613"/>
    </row>
    <row r="542" spans="1:13">
      <c r="A542" s="600"/>
      <c r="B542" s="549"/>
      <c r="C542" s="178" t="s">
        <v>198</v>
      </c>
      <c r="D542" s="172" t="s">
        <v>143</v>
      </c>
      <c r="E542" s="168">
        <v>6.0000000000000001E-3</v>
      </c>
      <c r="F542" s="168">
        <v>198.36</v>
      </c>
      <c r="G542" s="169">
        <f t="shared" si="45"/>
        <v>1.1901600000000001</v>
      </c>
      <c r="H542" s="514"/>
      <c r="I542" s="511"/>
      <c r="J542" s="590"/>
      <c r="K542" s="514"/>
      <c r="L542" s="612"/>
      <c r="M542" s="613"/>
    </row>
    <row r="543" spans="1:13">
      <c r="A543" s="600"/>
      <c r="B543" s="549"/>
      <c r="C543" s="178" t="s">
        <v>144</v>
      </c>
      <c r="D543" s="172" t="s">
        <v>143</v>
      </c>
      <c r="E543" s="168">
        <v>2E-3</v>
      </c>
      <c r="F543" s="27">
        <v>190</v>
      </c>
      <c r="G543" s="169">
        <f t="shared" si="45"/>
        <v>0.38</v>
      </c>
      <c r="H543" s="514"/>
      <c r="I543" s="511"/>
      <c r="J543" s="590"/>
      <c r="K543" s="514"/>
      <c r="L543" s="612"/>
      <c r="M543" s="613"/>
    </row>
    <row r="544" spans="1:13">
      <c r="A544" s="600"/>
      <c r="B544" s="549"/>
      <c r="C544" s="178" t="s">
        <v>96</v>
      </c>
      <c r="D544" s="172" t="s">
        <v>146</v>
      </c>
      <c r="E544" s="168">
        <v>1</v>
      </c>
      <c r="F544" s="27">
        <v>23.5</v>
      </c>
      <c r="G544" s="169">
        <f t="shared" si="45"/>
        <v>23.5</v>
      </c>
      <c r="H544" s="514"/>
      <c r="I544" s="511"/>
      <c r="J544" s="590"/>
      <c r="K544" s="514"/>
      <c r="L544" s="612"/>
      <c r="M544" s="613"/>
    </row>
    <row r="545" spans="1:13">
      <c r="A545" s="600"/>
      <c r="B545" s="549"/>
      <c r="C545" s="197" t="s">
        <v>328</v>
      </c>
      <c r="D545" s="172" t="s">
        <v>50</v>
      </c>
      <c r="E545" s="168">
        <v>1E-3</v>
      </c>
      <c r="F545" s="27">
        <v>1972.8</v>
      </c>
      <c r="G545" s="169">
        <f t="shared" si="45"/>
        <v>1.9727999999999999</v>
      </c>
      <c r="H545" s="514"/>
      <c r="I545" s="511"/>
      <c r="J545" s="590"/>
      <c r="K545" s="514"/>
      <c r="L545" s="612"/>
      <c r="M545" s="613"/>
    </row>
    <row r="546" spans="1:13">
      <c r="A546" s="600"/>
      <c r="B546" s="549"/>
      <c r="C546" s="178" t="s">
        <v>148</v>
      </c>
      <c r="D546" s="172" t="s">
        <v>147</v>
      </c>
      <c r="E546" s="168">
        <v>1</v>
      </c>
      <c r="F546" s="23">
        <v>0.52</v>
      </c>
      <c r="G546" s="23">
        <f t="shared" si="45"/>
        <v>0.52</v>
      </c>
      <c r="H546" s="514"/>
      <c r="I546" s="511"/>
      <c r="J546" s="590"/>
      <c r="K546" s="514"/>
      <c r="L546" s="612"/>
      <c r="M546" s="613"/>
    </row>
    <row r="547" spans="1:13">
      <c r="A547" s="600"/>
      <c r="B547" s="549"/>
      <c r="C547" s="159" t="s">
        <v>59</v>
      </c>
      <c r="D547" s="172" t="s">
        <v>147</v>
      </c>
      <c r="E547" s="168">
        <v>1</v>
      </c>
      <c r="F547" s="168">
        <v>2.64</v>
      </c>
      <c r="G547" s="169">
        <f t="shared" si="45"/>
        <v>2.64</v>
      </c>
      <c r="H547" s="514"/>
      <c r="I547" s="511"/>
      <c r="J547" s="590"/>
      <c r="K547" s="514"/>
      <c r="L547" s="612"/>
      <c r="M547" s="613"/>
    </row>
    <row r="548" spans="1:13">
      <c r="A548" s="519" t="s">
        <v>127</v>
      </c>
      <c r="B548" s="519"/>
      <c r="C548" s="519"/>
      <c r="D548" s="519"/>
      <c r="E548" s="519"/>
      <c r="F548" s="519"/>
      <c r="G548" s="15">
        <f>SUM(G539:G547)</f>
        <v>45.119060000000005</v>
      </c>
      <c r="H548" s="186"/>
      <c r="I548" s="168"/>
      <c r="J548" s="171"/>
      <c r="K548" s="171"/>
      <c r="L548" s="171"/>
      <c r="M548" s="15">
        <f>G548+L539</f>
        <v>45.119060000000005</v>
      </c>
    </row>
    <row r="549" spans="1:13" ht="12.75" customHeight="1">
      <c r="A549" s="600" t="s">
        <v>103</v>
      </c>
      <c r="B549" s="549" t="s">
        <v>960</v>
      </c>
      <c r="C549" s="159" t="s">
        <v>64</v>
      </c>
      <c r="D549" s="172" t="s">
        <v>147</v>
      </c>
      <c r="E549" s="168">
        <v>1</v>
      </c>
      <c r="F549" s="27">
        <v>0.7</v>
      </c>
      <c r="G549" s="169">
        <f>E549*F549</f>
        <v>0.7</v>
      </c>
      <c r="H549" s="514" t="s">
        <v>418</v>
      </c>
      <c r="I549" s="511">
        <v>129217</v>
      </c>
      <c r="J549" s="590">
        <v>1</v>
      </c>
      <c r="K549" s="514">
        <v>352</v>
      </c>
      <c r="L549" s="612"/>
      <c r="M549" s="613"/>
    </row>
    <row r="550" spans="1:13" ht="24">
      <c r="A550" s="600"/>
      <c r="B550" s="549"/>
      <c r="C550" s="197" t="s">
        <v>373</v>
      </c>
      <c r="D550" s="172" t="s">
        <v>27</v>
      </c>
      <c r="E550" s="168">
        <v>2.5000000000000001E-3</v>
      </c>
      <c r="F550" s="168">
        <v>3953.67</v>
      </c>
      <c r="G550" s="169">
        <f t="shared" ref="G550:G557" si="46">E550*F550</f>
        <v>9.8841750000000008</v>
      </c>
      <c r="H550" s="514"/>
      <c r="I550" s="511"/>
      <c r="J550" s="590"/>
      <c r="K550" s="514"/>
      <c r="L550" s="612"/>
      <c r="M550" s="613"/>
    </row>
    <row r="551" spans="1:13" ht="24">
      <c r="A551" s="600"/>
      <c r="B551" s="549"/>
      <c r="C551" s="197" t="s">
        <v>97</v>
      </c>
      <c r="D551" s="172" t="s">
        <v>147</v>
      </c>
      <c r="E551" s="168">
        <v>1</v>
      </c>
      <c r="F551" s="168">
        <v>3.14</v>
      </c>
      <c r="G551" s="169">
        <f t="shared" si="46"/>
        <v>3.14</v>
      </c>
      <c r="H551" s="514"/>
      <c r="I551" s="511"/>
      <c r="J551" s="590"/>
      <c r="K551" s="514"/>
      <c r="L551" s="612"/>
      <c r="M551" s="613"/>
    </row>
    <row r="552" spans="1:13">
      <c r="A552" s="600"/>
      <c r="B552" s="549"/>
      <c r="C552" s="178" t="s">
        <v>198</v>
      </c>
      <c r="D552" s="172" t="s">
        <v>143</v>
      </c>
      <c r="E552" s="168">
        <v>6.0000000000000001E-3</v>
      </c>
      <c r="F552" s="168">
        <v>198.36</v>
      </c>
      <c r="G552" s="169">
        <f t="shared" si="46"/>
        <v>1.1901600000000001</v>
      </c>
      <c r="H552" s="514"/>
      <c r="I552" s="511"/>
      <c r="J552" s="590"/>
      <c r="K552" s="514"/>
      <c r="L552" s="612"/>
      <c r="M552" s="613"/>
    </row>
    <row r="553" spans="1:13">
      <c r="A553" s="600"/>
      <c r="B553" s="549"/>
      <c r="C553" s="178" t="s">
        <v>144</v>
      </c>
      <c r="D553" s="172" t="s">
        <v>143</v>
      </c>
      <c r="E553" s="168">
        <v>2E-3</v>
      </c>
      <c r="F553" s="27">
        <v>190</v>
      </c>
      <c r="G553" s="169">
        <f t="shared" si="46"/>
        <v>0.38</v>
      </c>
      <c r="H553" s="514"/>
      <c r="I553" s="511"/>
      <c r="J553" s="590"/>
      <c r="K553" s="514"/>
      <c r="L553" s="612"/>
      <c r="M553" s="613"/>
    </row>
    <row r="554" spans="1:13">
      <c r="A554" s="600"/>
      <c r="B554" s="549"/>
      <c r="C554" s="178" t="s">
        <v>96</v>
      </c>
      <c r="D554" s="172" t="s">
        <v>146</v>
      </c>
      <c r="E554" s="168">
        <v>1</v>
      </c>
      <c r="F554" s="27">
        <v>23.5</v>
      </c>
      <c r="G554" s="169">
        <f t="shared" si="46"/>
        <v>23.5</v>
      </c>
      <c r="H554" s="514"/>
      <c r="I554" s="511"/>
      <c r="J554" s="590"/>
      <c r="K554" s="514"/>
      <c r="L554" s="612"/>
      <c r="M554" s="613"/>
    </row>
    <row r="555" spans="1:13">
      <c r="A555" s="600"/>
      <c r="B555" s="549"/>
      <c r="C555" s="197" t="s">
        <v>328</v>
      </c>
      <c r="D555" s="172" t="s">
        <v>50</v>
      </c>
      <c r="E555" s="168">
        <v>1E-3</v>
      </c>
      <c r="F555" s="27">
        <v>1972.8</v>
      </c>
      <c r="G555" s="169">
        <f t="shared" si="46"/>
        <v>1.9727999999999999</v>
      </c>
      <c r="H555" s="514"/>
      <c r="I555" s="511"/>
      <c r="J555" s="590"/>
      <c r="K555" s="514"/>
      <c r="L555" s="612"/>
      <c r="M555" s="613"/>
    </row>
    <row r="556" spans="1:13">
      <c r="A556" s="600"/>
      <c r="B556" s="549"/>
      <c r="C556" s="178" t="s">
        <v>148</v>
      </c>
      <c r="D556" s="172" t="s">
        <v>147</v>
      </c>
      <c r="E556" s="168">
        <v>1</v>
      </c>
      <c r="F556" s="23">
        <v>0.52</v>
      </c>
      <c r="G556" s="23">
        <f t="shared" si="46"/>
        <v>0.52</v>
      </c>
      <c r="H556" s="514"/>
      <c r="I556" s="511"/>
      <c r="J556" s="590"/>
      <c r="K556" s="514"/>
      <c r="L556" s="612"/>
      <c r="M556" s="613"/>
    </row>
    <row r="557" spans="1:13">
      <c r="A557" s="600"/>
      <c r="B557" s="549"/>
      <c r="C557" s="159" t="s">
        <v>59</v>
      </c>
      <c r="D557" s="172" t="s">
        <v>147</v>
      </c>
      <c r="E557" s="168">
        <v>1</v>
      </c>
      <c r="F557" s="168">
        <v>2.64</v>
      </c>
      <c r="G557" s="169">
        <f t="shared" si="46"/>
        <v>2.64</v>
      </c>
      <c r="H557" s="514"/>
      <c r="I557" s="511"/>
      <c r="J557" s="590"/>
      <c r="K557" s="514"/>
      <c r="L557" s="612"/>
      <c r="M557" s="613"/>
    </row>
    <row r="558" spans="1:13">
      <c r="A558" s="519" t="s">
        <v>127</v>
      </c>
      <c r="B558" s="519"/>
      <c r="C558" s="519"/>
      <c r="D558" s="519"/>
      <c r="E558" s="519"/>
      <c r="F558" s="519"/>
      <c r="G558" s="15">
        <f>SUM(G549:G557)</f>
        <v>43.927135000000007</v>
      </c>
      <c r="H558" s="186"/>
      <c r="I558" s="168"/>
      <c r="J558" s="171"/>
      <c r="K558" s="171"/>
      <c r="L558" s="171"/>
      <c r="M558" s="15">
        <f>G558+L549</f>
        <v>43.927135000000007</v>
      </c>
    </row>
    <row r="559" spans="1:13" s="12" customFormat="1" ht="12.75" customHeight="1">
      <c r="A559" s="600" t="s">
        <v>76</v>
      </c>
      <c r="B559" s="549" t="s">
        <v>961</v>
      </c>
      <c r="C559" s="36" t="s">
        <v>64</v>
      </c>
      <c r="D559" s="172" t="s">
        <v>147</v>
      </c>
      <c r="E559" s="168">
        <v>1</v>
      </c>
      <c r="F559" s="27">
        <v>0.7</v>
      </c>
      <c r="G559" s="189">
        <f>E559*F559</f>
        <v>0.7</v>
      </c>
      <c r="H559" s="514" t="s">
        <v>418</v>
      </c>
      <c r="I559" s="511">
        <v>129217</v>
      </c>
      <c r="J559" s="590">
        <v>1</v>
      </c>
      <c r="K559" s="572">
        <v>2807</v>
      </c>
      <c r="L559" s="643"/>
      <c r="M559" s="642"/>
    </row>
    <row r="560" spans="1:13" s="12" customFormat="1" ht="22.5">
      <c r="A560" s="600"/>
      <c r="B560" s="549"/>
      <c r="C560" s="124" t="s">
        <v>582</v>
      </c>
      <c r="D560" s="126" t="s">
        <v>27</v>
      </c>
      <c r="E560" s="188">
        <v>2.5000000000000001E-3</v>
      </c>
      <c r="F560" s="188">
        <v>2666.4</v>
      </c>
      <c r="G560" s="189">
        <f t="shared" ref="G560:G567" si="47">E560*F560</f>
        <v>6.6660000000000004</v>
      </c>
      <c r="H560" s="514"/>
      <c r="I560" s="511"/>
      <c r="J560" s="590"/>
      <c r="K560" s="572"/>
      <c r="L560" s="643"/>
      <c r="M560" s="642"/>
    </row>
    <row r="561" spans="1:13" s="12" customFormat="1" ht="22.5">
      <c r="A561" s="600"/>
      <c r="B561" s="549"/>
      <c r="C561" s="124" t="s">
        <v>97</v>
      </c>
      <c r="D561" s="172" t="s">
        <v>147</v>
      </c>
      <c r="E561" s="168">
        <v>1</v>
      </c>
      <c r="F561" s="168">
        <v>3.14</v>
      </c>
      <c r="G561" s="189">
        <f t="shared" si="47"/>
        <v>3.14</v>
      </c>
      <c r="H561" s="514"/>
      <c r="I561" s="511"/>
      <c r="J561" s="590"/>
      <c r="K561" s="572"/>
      <c r="L561" s="643"/>
      <c r="M561" s="642"/>
    </row>
    <row r="562" spans="1:13" s="12" customFormat="1">
      <c r="A562" s="600"/>
      <c r="B562" s="549"/>
      <c r="C562" s="191" t="s">
        <v>223</v>
      </c>
      <c r="D562" s="126" t="s">
        <v>143</v>
      </c>
      <c r="E562" s="188">
        <v>6.0000000000000001E-3</v>
      </c>
      <c r="F562" s="27">
        <v>198.36</v>
      </c>
      <c r="G562" s="189">
        <f t="shared" si="47"/>
        <v>1.1901600000000001</v>
      </c>
      <c r="H562" s="514"/>
      <c r="I562" s="511"/>
      <c r="J562" s="590"/>
      <c r="K562" s="572"/>
      <c r="L562" s="643"/>
      <c r="M562" s="642"/>
    </row>
    <row r="563" spans="1:13" s="12" customFormat="1">
      <c r="A563" s="600"/>
      <c r="B563" s="549"/>
      <c r="C563" s="191" t="s">
        <v>144</v>
      </c>
      <c r="D563" s="126" t="s">
        <v>143</v>
      </c>
      <c r="E563" s="188">
        <v>2E-3</v>
      </c>
      <c r="F563" s="27">
        <v>190</v>
      </c>
      <c r="G563" s="189">
        <f t="shared" si="47"/>
        <v>0.38</v>
      </c>
      <c r="H563" s="514"/>
      <c r="I563" s="511"/>
      <c r="J563" s="590"/>
      <c r="K563" s="572"/>
      <c r="L563" s="643"/>
      <c r="M563" s="642"/>
    </row>
    <row r="564" spans="1:13" s="12" customFormat="1">
      <c r="A564" s="600"/>
      <c r="B564" s="549"/>
      <c r="C564" s="191" t="s">
        <v>583</v>
      </c>
      <c r="D564" s="126" t="s">
        <v>146</v>
      </c>
      <c r="E564" s="188">
        <v>1</v>
      </c>
      <c r="F564" s="27">
        <v>23.5</v>
      </c>
      <c r="G564" s="189">
        <f t="shared" si="47"/>
        <v>23.5</v>
      </c>
      <c r="H564" s="514"/>
      <c r="I564" s="511"/>
      <c r="J564" s="590"/>
      <c r="K564" s="572"/>
      <c r="L564" s="643"/>
      <c r="M564" s="642"/>
    </row>
    <row r="565" spans="1:13" s="12" customFormat="1">
      <c r="A565" s="600"/>
      <c r="B565" s="549"/>
      <c r="C565" s="197" t="s">
        <v>328</v>
      </c>
      <c r="D565" s="172" t="s">
        <v>50</v>
      </c>
      <c r="E565" s="168">
        <v>1E-3</v>
      </c>
      <c r="F565" s="27">
        <v>1972.8</v>
      </c>
      <c r="G565" s="189">
        <f t="shared" si="47"/>
        <v>1.9727999999999999</v>
      </c>
      <c r="H565" s="514"/>
      <c r="I565" s="511"/>
      <c r="J565" s="590"/>
      <c r="K565" s="572"/>
      <c r="L565" s="643"/>
      <c r="M565" s="642"/>
    </row>
    <row r="566" spans="1:13" s="12" customFormat="1">
      <c r="A566" s="600"/>
      <c r="B566" s="549"/>
      <c r="C566" s="36" t="s">
        <v>29</v>
      </c>
      <c r="D566" s="126" t="s">
        <v>147</v>
      </c>
      <c r="E566" s="188">
        <v>1</v>
      </c>
      <c r="F566" s="23">
        <v>0.52</v>
      </c>
      <c r="G566" s="189">
        <f t="shared" si="47"/>
        <v>0.52</v>
      </c>
      <c r="H566" s="514"/>
      <c r="I566" s="511"/>
      <c r="J566" s="590"/>
      <c r="K566" s="572"/>
      <c r="L566" s="643"/>
      <c r="M566" s="642"/>
    </row>
    <row r="567" spans="1:13" s="12" customFormat="1">
      <c r="A567" s="600"/>
      <c r="B567" s="549"/>
      <c r="C567" s="159" t="s">
        <v>59</v>
      </c>
      <c r="D567" s="172" t="s">
        <v>147</v>
      </c>
      <c r="E567" s="168">
        <v>1</v>
      </c>
      <c r="F567" s="168">
        <v>2.64</v>
      </c>
      <c r="G567" s="189">
        <f t="shared" si="47"/>
        <v>2.64</v>
      </c>
      <c r="H567" s="514"/>
      <c r="I567" s="511"/>
      <c r="J567" s="590"/>
      <c r="K567" s="572"/>
      <c r="L567" s="643"/>
      <c r="M567" s="642"/>
    </row>
    <row r="568" spans="1:13" s="12" customFormat="1" ht="15.75">
      <c r="A568" s="575" t="s">
        <v>127</v>
      </c>
      <c r="B568" s="575"/>
      <c r="C568" s="575"/>
      <c r="D568" s="575"/>
      <c r="E568" s="575"/>
      <c r="F568" s="575"/>
      <c r="G568" s="125">
        <f>SUM(G559:G567)</f>
        <v>40.708960000000005</v>
      </c>
      <c r="H568" s="285"/>
      <c r="I568" s="188"/>
      <c r="J568" s="183"/>
      <c r="K568" s="183"/>
      <c r="L568" s="183"/>
      <c r="M568" s="127">
        <f>G568+L559</f>
        <v>40.708960000000005</v>
      </c>
    </row>
    <row r="569" spans="1:13" ht="12.75" customHeight="1">
      <c r="A569" s="600" t="s">
        <v>77</v>
      </c>
      <c r="B569" s="549" t="s">
        <v>962</v>
      </c>
      <c r="C569" s="159" t="s">
        <v>64</v>
      </c>
      <c r="D569" s="172" t="s">
        <v>147</v>
      </c>
      <c r="E569" s="168">
        <v>1</v>
      </c>
      <c r="F569" s="27">
        <v>0.7</v>
      </c>
      <c r="G569" s="169">
        <f>E569*F569</f>
        <v>0.7</v>
      </c>
      <c r="H569" s="514" t="s">
        <v>418</v>
      </c>
      <c r="I569" s="511">
        <v>129217</v>
      </c>
      <c r="J569" s="590">
        <v>1</v>
      </c>
      <c r="K569" s="514">
        <v>22</v>
      </c>
      <c r="L569" s="612"/>
      <c r="M569" s="613"/>
    </row>
    <row r="570" spans="1:13" ht="24">
      <c r="A570" s="600"/>
      <c r="B570" s="549"/>
      <c r="C570" s="197" t="s">
        <v>375</v>
      </c>
      <c r="D570" s="172" t="s">
        <v>27</v>
      </c>
      <c r="E570" s="168">
        <v>2.5000000000000001E-3</v>
      </c>
      <c r="F570" s="168">
        <v>3173.56</v>
      </c>
      <c r="G570" s="169">
        <f t="shared" ref="G570:G577" si="48">E570*F570</f>
        <v>7.9339000000000004</v>
      </c>
      <c r="H570" s="514"/>
      <c r="I570" s="511"/>
      <c r="J570" s="590"/>
      <c r="K570" s="514"/>
      <c r="L570" s="612"/>
      <c r="M570" s="613"/>
    </row>
    <row r="571" spans="1:13" ht="24">
      <c r="A571" s="600"/>
      <c r="B571" s="549"/>
      <c r="C571" s="197" t="s">
        <v>97</v>
      </c>
      <c r="D571" s="172" t="s">
        <v>147</v>
      </c>
      <c r="E571" s="168">
        <v>1</v>
      </c>
      <c r="F571" s="168">
        <v>3.14</v>
      </c>
      <c r="G571" s="169">
        <f t="shared" si="48"/>
        <v>3.14</v>
      </c>
      <c r="H571" s="514"/>
      <c r="I571" s="511"/>
      <c r="J571" s="590"/>
      <c r="K571" s="514"/>
      <c r="L571" s="612"/>
      <c r="M571" s="613"/>
    </row>
    <row r="572" spans="1:13">
      <c r="A572" s="600"/>
      <c r="B572" s="549"/>
      <c r="C572" s="178" t="s">
        <v>223</v>
      </c>
      <c r="D572" s="172" t="s">
        <v>143</v>
      </c>
      <c r="E572" s="168">
        <v>6.0000000000000001E-3</v>
      </c>
      <c r="F572" s="168">
        <v>198.36</v>
      </c>
      <c r="G572" s="169">
        <f t="shared" si="48"/>
        <v>1.1901600000000001</v>
      </c>
      <c r="H572" s="514"/>
      <c r="I572" s="511"/>
      <c r="J572" s="590"/>
      <c r="K572" s="514"/>
      <c r="L572" s="612"/>
      <c r="M572" s="613"/>
    </row>
    <row r="573" spans="1:13">
      <c r="A573" s="600"/>
      <c r="B573" s="549"/>
      <c r="C573" s="178" t="s">
        <v>144</v>
      </c>
      <c r="D573" s="172" t="s">
        <v>143</v>
      </c>
      <c r="E573" s="168">
        <v>2E-3</v>
      </c>
      <c r="F573" s="27">
        <v>190</v>
      </c>
      <c r="G573" s="169">
        <f t="shared" si="48"/>
        <v>0.38</v>
      </c>
      <c r="H573" s="514"/>
      <c r="I573" s="511"/>
      <c r="J573" s="590"/>
      <c r="K573" s="514"/>
      <c r="L573" s="612"/>
      <c r="M573" s="613"/>
    </row>
    <row r="574" spans="1:13">
      <c r="A574" s="600"/>
      <c r="B574" s="549"/>
      <c r="C574" s="178" t="s">
        <v>96</v>
      </c>
      <c r="D574" s="172" t="s">
        <v>146</v>
      </c>
      <c r="E574" s="168">
        <v>1</v>
      </c>
      <c r="F574" s="27">
        <v>23.5</v>
      </c>
      <c r="G574" s="169">
        <f t="shared" si="48"/>
        <v>23.5</v>
      </c>
      <c r="H574" s="514"/>
      <c r="I574" s="511"/>
      <c r="J574" s="590"/>
      <c r="K574" s="514"/>
      <c r="L574" s="612"/>
      <c r="M574" s="613"/>
    </row>
    <row r="575" spans="1:13">
      <c r="A575" s="600"/>
      <c r="B575" s="549"/>
      <c r="C575" s="197" t="s">
        <v>328</v>
      </c>
      <c r="D575" s="172" t="s">
        <v>50</v>
      </c>
      <c r="E575" s="168">
        <v>1E-3</v>
      </c>
      <c r="F575" s="27">
        <v>1972.8</v>
      </c>
      <c r="G575" s="169">
        <f t="shared" si="48"/>
        <v>1.9727999999999999</v>
      </c>
      <c r="H575" s="514"/>
      <c r="I575" s="511"/>
      <c r="J575" s="590"/>
      <c r="K575" s="514"/>
      <c r="L575" s="612"/>
      <c r="M575" s="613"/>
    </row>
    <row r="576" spans="1:13">
      <c r="A576" s="600"/>
      <c r="B576" s="549"/>
      <c r="C576" s="178" t="s">
        <v>148</v>
      </c>
      <c r="D576" s="172" t="s">
        <v>147</v>
      </c>
      <c r="E576" s="168">
        <v>1</v>
      </c>
      <c r="F576" s="23">
        <v>0.52</v>
      </c>
      <c r="G576" s="23">
        <f t="shared" si="48"/>
        <v>0.52</v>
      </c>
      <c r="H576" s="514"/>
      <c r="I576" s="511"/>
      <c r="J576" s="590"/>
      <c r="K576" s="514"/>
      <c r="L576" s="612"/>
      <c r="M576" s="613"/>
    </row>
    <row r="577" spans="1:13">
      <c r="A577" s="600"/>
      <c r="B577" s="549"/>
      <c r="C577" s="159" t="s">
        <v>59</v>
      </c>
      <c r="D577" s="172" t="s">
        <v>147</v>
      </c>
      <c r="E577" s="168">
        <v>1</v>
      </c>
      <c r="F577" s="168">
        <v>2.64</v>
      </c>
      <c r="G577" s="169">
        <f t="shared" si="48"/>
        <v>2.64</v>
      </c>
      <c r="H577" s="514"/>
      <c r="I577" s="511"/>
      <c r="J577" s="590"/>
      <c r="K577" s="514"/>
      <c r="L577" s="612"/>
      <c r="M577" s="613"/>
    </row>
    <row r="578" spans="1:13">
      <c r="A578" s="519" t="s">
        <v>127</v>
      </c>
      <c r="B578" s="519"/>
      <c r="C578" s="519"/>
      <c r="D578" s="519"/>
      <c r="E578" s="519"/>
      <c r="F578" s="519"/>
      <c r="G578" s="15">
        <f>SUM(G569:G577)</f>
        <v>41.976860000000002</v>
      </c>
      <c r="H578" s="186"/>
      <c r="I578" s="168"/>
      <c r="J578" s="171"/>
      <c r="K578" s="171"/>
      <c r="L578" s="171"/>
      <c r="M578" s="15">
        <f>G578+L569</f>
        <v>41.976860000000002</v>
      </c>
    </row>
    <row r="579" spans="1:13" ht="12.75" customHeight="1">
      <c r="A579" s="600" t="s">
        <v>246</v>
      </c>
      <c r="B579" s="549" t="s">
        <v>963</v>
      </c>
      <c r="C579" s="159" t="s">
        <v>64</v>
      </c>
      <c r="D579" s="172" t="s">
        <v>147</v>
      </c>
      <c r="E579" s="168">
        <v>1</v>
      </c>
      <c r="F579" s="27">
        <v>0.7</v>
      </c>
      <c r="G579" s="169">
        <f>E579*F579</f>
        <v>0.7</v>
      </c>
      <c r="H579" s="514" t="s">
        <v>418</v>
      </c>
      <c r="I579" s="511">
        <v>129217</v>
      </c>
      <c r="J579" s="590">
        <v>1</v>
      </c>
      <c r="K579" s="514">
        <v>109</v>
      </c>
      <c r="L579" s="612"/>
      <c r="M579" s="613"/>
    </row>
    <row r="580" spans="1:13" ht="24">
      <c r="A580" s="600"/>
      <c r="B580" s="549"/>
      <c r="C580" s="197" t="s">
        <v>376</v>
      </c>
      <c r="D580" s="172" t="s">
        <v>27</v>
      </c>
      <c r="E580" s="168">
        <v>2.5000000000000001E-3</v>
      </c>
      <c r="F580" s="168">
        <v>4789.45</v>
      </c>
      <c r="G580" s="169">
        <f t="shared" ref="G580:G587" si="49">E580*F580</f>
        <v>11.973625</v>
      </c>
      <c r="H580" s="514"/>
      <c r="I580" s="511"/>
      <c r="J580" s="590"/>
      <c r="K580" s="514"/>
      <c r="L580" s="612"/>
      <c r="M580" s="613"/>
    </row>
    <row r="581" spans="1:13" ht="24">
      <c r="A581" s="600"/>
      <c r="B581" s="549"/>
      <c r="C581" s="197" t="s">
        <v>97</v>
      </c>
      <c r="D581" s="172" t="s">
        <v>147</v>
      </c>
      <c r="E581" s="168">
        <v>1</v>
      </c>
      <c r="F581" s="168">
        <v>3.14</v>
      </c>
      <c r="G581" s="169">
        <f t="shared" si="49"/>
        <v>3.14</v>
      </c>
      <c r="H581" s="514"/>
      <c r="I581" s="511"/>
      <c r="J581" s="590"/>
      <c r="K581" s="514"/>
      <c r="L581" s="612"/>
      <c r="M581" s="613"/>
    </row>
    <row r="582" spans="1:13">
      <c r="A582" s="600"/>
      <c r="B582" s="549"/>
      <c r="C582" s="178" t="s">
        <v>223</v>
      </c>
      <c r="D582" s="172" t="s">
        <v>143</v>
      </c>
      <c r="E582" s="168">
        <v>6.0000000000000001E-3</v>
      </c>
      <c r="F582" s="168">
        <v>198.36</v>
      </c>
      <c r="G582" s="169">
        <f t="shared" si="49"/>
        <v>1.1901600000000001</v>
      </c>
      <c r="H582" s="514"/>
      <c r="I582" s="511"/>
      <c r="J582" s="590"/>
      <c r="K582" s="514"/>
      <c r="L582" s="612"/>
      <c r="M582" s="613"/>
    </row>
    <row r="583" spans="1:13">
      <c r="A583" s="600"/>
      <c r="B583" s="549"/>
      <c r="C583" s="178" t="s">
        <v>144</v>
      </c>
      <c r="D583" s="172" t="s">
        <v>143</v>
      </c>
      <c r="E583" s="168">
        <v>2E-3</v>
      </c>
      <c r="F583" s="27">
        <v>190</v>
      </c>
      <c r="G583" s="169">
        <f t="shared" si="49"/>
        <v>0.38</v>
      </c>
      <c r="H583" s="514"/>
      <c r="I583" s="511"/>
      <c r="J583" s="590"/>
      <c r="K583" s="514"/>
      <c r="L583" s="612"/>
      <c r="M583" s="613"/>
    </row>
    <row r="584" spans="1:13">
      <c r="A584" s="600"/>
      <c r="B584" s="549"/>
      <c r="C584" s="178" t="s">
        <v>96</v>
      </c>
      <c r="D584" s="172" t="s">
        <v>146</v>
      </c>
      <c r="E584" s="168">
        <v>1</v>
      </c>
      <c r="F584" s="27">
        <v>23.5</v>
      </c>
      <c r="G584" s="169">
        <f t="shared" si="49"/>
        <v>23.5</v>
      </c>
      <c r="H584" s="514"/>
      <c r="I584" s="511"/>
      <c r="J584" s="590"/>
      <c r="K584" s="514"/>
      <c r="L584" s="612"/>
      <c r="M584" s="613"/>
    </row>
    <row r="585" spans="1:13">
      <c r="A585" s="600"/>
      <c r="B585" s="549"/>
      <c r="C585" s="197" t="s">
        <v>328</v>
      </c>
      <c r="D585" s="172" t="s">
        <v>50</v>
      </c>
      <c r="E585" s="168">
        <v>1E-3</v>
      </c>
      <c r="F585" s="27">
        <v>1972.8</v>
      </c>
      <c r="G585" s="169">
        <f t="shared" si="49"/>
        <v>1.9727999999999999</v>
      </c>
      <c r="H585" s="514"/>
      <c r="I585" s="511"/>
      <c r="J585" s="590"/>
      <c r="K585" s="514"/>
      <c r="L585" s="612"/>
      <c r="M585" s="613"/>
    </row>
    <row r="586" spans="1:13">
      <c r="A586" s="600"/>
      <c r="B586" s="549"/>
      <c r="C586" s="178" t="s">
        <v>148</v>
      </c>
      <c r="D586" s="172" t="s">
        <v>147</v>
      </c>
      <c r="E586" s="168">
        <v>1</v>
      </c>
      <c r="F586" s="23">
        <v>0.52</v>
      </c>
      <c r="G586" s="23">
        <f t="shared" si="49"/>
        <v>0.52</v>
      </c>
      <c r="H586" s="514"/>
      <c r="I586" s="511"/>
      <c r="J586" s="590"/>
      <c r="K586" s="514"/>
      <c r="L586" s="612"/>
      <c r="M586" s="613"/>
    </row>
    <row r="587" spans="1:13">
      <c r="A587" s="600"/>
      <c r="B587" s="549"/>
      <c r="C587" s="159" t="s">
        <v>59</v>
      </c>
      <c r="D587" s="172" t="s">
        <v>147</v>
      </c>
      <c r="E587" s="168">
        <v>1</v>
      </c>
      <c r="F587" s="168">
        <v>2.64</v>
      </c>
      <c r="G587" s="169">
        <f t="shared" si="49"/>
        <v>2.64</v>
      </c>
      <c r="H587" s="514"/>
      <c r="I587" s="511"/>
      <c r="J587" s="590"/>
      <c r="K587" s="514"/>
      <c r="L587" s="612"/>
      <c r="M587" s="613"/>
    </row>
    <row r="588" spans="1:13">
      <c r="A588" s="519" t="s">
        <v>127</v>
      </c>
      <c r="B588" s="519"/>
      <c r="C588" s="519"/>
      <c r="D588" s="519"/>
      <c r="E588" s="519"/>
      <c r="F588" s="519"/>
      <c r="G588" s="15">
        <f>SUM(G579:G587)</f>
        <v>46.016585000000006</v>
      </c>
      <c r="H588" s="186"/>
      <c r="I588" s="168"/>
      <c r="J588" s="171"/>
      <c r="K588" s="171"/>
      <c r="L588" s="171"/>
      <c r="M588" s="15">
        <f>G588+L579</f>
        <v>46.016585000000006</v>
      </c>
    </row>
    <row r="589" spans="1:13" ht="12.75" customHeight="1">
      <c r="A589" s="600" t="s">
        <v>247</v>
      </c>
      <c r="B589" s="549" t="s">
        <v>964</v>
      </c>
      <c r="C589" s="159" t="s">
        <v>64</v>
      </c>
      <c r="D589" s="172" t="s">
        <v>147</v>
      </c>
      <c r="E589" s="168">
        <v>1</v>
      </c>
      <c r="F589" s="27">
        <v>0.7</v>
      </c>
      <c r="G589" s="169">
        <f>E589*F589</f>
        <v>0.7</v>
      </c>
      <c r="H589" s="514" t="s">
        <v>418</v>
      </c>
      <c r="I589" s="511">
        <v>129217</v>
      </c>
      <c r="J589" s="590">
        <v>1</v>
      </c>
      <c r="K589" s="514">
        <v>107</v>
      </c>
      <c r="L589" s="612"/>
      <c r="M589" s="613"/>
    </row>
    <row r="590" spans="1:13" ht="24">
      <c r="A590" s="600"/>
      <c r="B590" s="549"/>
      <c r="C590" s="197" t="s">
        <v>377</v>
      </c>
      <c r="D590" s="172" t="s">
        <v>27</v>
      </c>
      <c r="E590" s="168">
        <v>2.5000000000000001E-3</v>
      </c>
      <c r="F590" s="168">
        <v>5148.46</v>
      </c>
      <c r="G590" s="169">
        <f t="shared" ref="G590:G597" si="50">E590*F590</f>
        <v>12.87115</v>
      </c>
      <c r="H590" s="514"/>
      <c r="I590" s="511"/>
      <c r="J590" s="590"/>
      <c r="K590" s="514"/>
      <c r="L590" s="612"/>
      <c r="M590" s="613"/>
    </row>
    <row r="591" spans="1:13" ht="24">
      <c r="A591" s="600"/>
      <c r="B591" s="549"/>
      <c r="C591" s="197" t="s">
        <v>97</v>
      </c>
      <c r="D591" s="172" t="s">
        <v>147</v>
      </c>
      <c r="E591" s="168">
        <v>1</v>
      </c>
      <c r="F591" s="168">
        <v>3.14</v>
      </c>
      <c r="G591" s="169">
        <f t="shared" si="50"/>
        <v>3.14</v>
      </c>
      <c r="H591" s="514"/>
      <c r="I591" s="511"/>
      <c r="J591" s="590"/>
      <c r="K591" s="514"/>
      <c r="L591" s="612"/>
      <c r="M591" s="613"/>
    </row>
    <row r="592" spans="1:13">
      <c r="A592" s="600"/>
      <c r="B592" s="549"/>
      <c r="C592" s="178" t="s">
        <v>223</v>
      </c>
      <c r="D592" s="172" t="s">
        <v>143</v>
      </c>
      <c r="E592" s="168">
        <v>6.0000000000000001E-3</v>
      </c>
      <c r="F592" s="168">
        <v>198.36</v>
      </c>
      <c r="G592" s="169">
        <f t="shared" si="50"/>
        <v>1.1901600000000001</v>
      </c>
      <c r="H592" s="514"/>
      <c r="I592" s="511"/>
      <c r="J592" s="590"/>
      <c r="K592" s="514"/>
      <c r="L592" s="612"/>
      <c r="M592" s="613"/>
    </row>
    <row r="593" spans="1:13">
      <c r="A593" s="600"/>
      <c r="B593" s="549"/>
      <c r="C593" s="178" t="s">
        <v>144</v>
      </c>
      <c r="D593" s="172" t="s">
        <v>143</v>
      </c>
      <c r="E593" s="168">
        <v>2E-3</v>
      </c>
      <c r="F593" s="27">
        <v>290</v>
      </c>
      <c r="G593" s="169">
        <f t="shared" si="50"/>
        <v>0.57999999999999996</v>
      </c>
      <c r="H593" s="514"/>
      <c r="I593" s="511"/>
      <c r="J593" s="590"/>
      <c r="K593" s="514"/>
      <c r="L593" s="612"/>
      <c r="M593" s="613"/>
    </row>
    <row r="594" spans="1:13">
      <c r="A594" s="600"/>
      <c r="B594" s="549"/>
      <c r="C594" s="178" t="s">
        <v>96</v>
      </c>
      <c r="D594" s="172" t="s">
        <v>146</v>
      </c>
      <c r="E594" s="168">
        <v>1</v>
      </c>
      <c r="F594" s="27">
        <v>23.5</v>
      </c>
      <c r="G594" s="169">
        <f t="shared" si="50"/>
        <v>23.5</v>
      </c>
      <c r="H594" s="514"/>
      <c r="I594" s="511"/>
      <c r="J594" s="590"/>
      <c r="K594" s="514"/>
      <c r="L594" s="612"/>
      <c r="M594" s="613"/>
    </row>
    <row r="595" spans="1:13">
      <c r="A595" s="600"/>
      <c r="B595" s="549"/>
      <c r="C595" s="197" t="s">
        <v>328</v>
      </c>
      <c r="D595" s="172" t="s">
        <v>50</v>
      </c>
      <c r="E595" s="168">
        <v>1E-3</v>
      </c>
      <c r="F595" s="27">
        <v>1972.8</v>
      </c>
      <c r="G595" s="169">
        <f t="shared" si="50"/>
        <v>1.9727999999999999</v>
      </c>
      <c r="H595" s="514"/>
      <c r="I595" s="511"/>
      <c r="J595" s="590"/>
      <c r="K595" s="514"/>
      <c r="L595" s="612"/>
      <c r="M595" s="613"/>
    </row>
    <row r="596" spans="1:13">
      <c r="A596" s="600"/>
      <c r="B596" s="549"/>
      <c r="C596" s="178" t="s">
        <v>148</v>
      </c>
      <c r="D596" s="172" t="s">
        <v>147</v>
      </c>
      <c r="E596" s="168">
        <v>1</v>
      </c>
      <c r="F596" s="23">
        <v>0.52</v>
      </c>
      <c r="G596" s="23">
        <f t="shared" si="50"/>
        <v>0.52</v>
      </c>
      <c r="H596" s="514"/>
      <c r="I596" s="511"/>
      <c r="J596" s="590"/>
      <c r="K596" s="514"/>
      <c r="L596" s="612"/>
      <c r="M596" s="613"/>
    </row>
    <row r="597" spans="1:13">
      <c r="A597" s="600"/>
      <c r="B597" s="549"/>
      <c r="C597" s="159" t="s">
        <v>59</v>
      </c>
      <c r="D597" s="172" t="s">
        <v>147</v>
      </c>
      <c r="E597" s="168">
        <v>1</v>
      </c>
      <c r="F597" s="168">
        <v>2.64</v>
      </c>
      <c r="G597" s="169">
        <f t="shared" si="50"/>
        <v>2.64</v>
      </c>
      <c r="H597" s="514"/>
      <c r="I597" s="511"/>
      <c r="J597" s="590"/>
      <c r="K597" s="514"/>
      <c r="L597" s="612"/>
      <c r="M597" s="613"/>
    </row>
    <row r="598" spans="1:13">
      <c r="A598" s="519" t="s">
        <v>127</v>
      </c>
      <c r="B598" s="519"/>
      <c r="C598" s="519"/>
      <c r="D598" s="519"/>
      <c r="E598" s="519"/>
      <c r="F598" s="519"/>
      <c r="G598" s="15">
        <f>SUM(G589:G597)</f>
        <v>47.114109999999997</v>
      </c>
      <c r="H598" s="186"/>
      <c r="I598" s="168"/>
      <c r="J598" s="171"/>
      <c r="K598" s="171"/>
      <c r="L598" s="171"/>
      <c r="M598" s="15">
        <f>G598+L589</f>
        <v>47.114109999999997</v>
      </c>
    </row>
    <row r="599" spans="1:13" ht="12.75" customHeight="1">
      <c r="A599" s="600" t="s">
        <v>207</v>
      </c>
      <c r="B599" s="549" t="s">
        <v>965</v>
      </c>
      <c r="C599" s="159" t="s">
        <v>64</v>
      </c>
      <c r="D599" s="172" t="s">
        <v>147</v>
      </c>
      <c r="E599" s="168">
        <v>1</v>
      </c>
      <c r="F599" s="27">
        <v>0.7</v>
      </c>
      <c r="G599" s="169">
        <f>E599*F599</f>
        <v>0.7</v>
      </c>
      <c r="H599" s="514" t="s">
        <v>418</v>
      </c>
      <c r="I599" s="511">
        <v>129217</v>
      </c>
      <c r="J599" s="590">
        <v>1</v>
      </c>
      <c r="K599" s="514">
        <v>52</v>
      </c>
      <c r="L599" s="612"/>
      <c r="M599" s="613"/>
    </row>
    <row r="600" spans="1:13" ht="36">
      <c r="A600" s="600"/>
      <c r="B600" s="549"/>
      <c r="C600" s="197" t="s">
        <v>374</v>
      </c>
      <c r="D600" s="172" t="s">
        <v>27</v>
      </c>
      <c r="E600" s="168">
        <v>2.5000000000000001E-3</v>
      </c>
      <c r="F600" s="168">
        <v>6346.68</v>
      </c>
      <c r="G600" s="169">
        <f t="shared" ref="G600:G607" si="51">E600*F600</f>
        <v>15.866700000000002</v>
      </c>
      <c r="H600" s="514"/>
      <c r="I600" s="511"/>
      <c r="J600" s="590"/>
      <c r="K600" s="514"/>
      <c r="L600" s="612"/>
      <c r="M600" s="613"/>
    </row>
    <row r="601" spans="1:13" ht="24">
      <c r="A601" s="600"/>
      <c r="B601" s="549"/>
      <c r="C601" s="197" t="s">
        <v>97</v>
      </c>
      <c r="D601" s="172" t="s">
        <v>147</v>
      </c>
      <c r="E601" s="168">
        <v>1</v>
      </c>
      <c r="F601" s="168">
        <v>3.14</v>
      </c>
      <c r="G601" s="169">
        <f t="shared" si="51"/>
        <v>3.14</v>
      </c>
      <c r="H601" s="514"/>
      <c r="I601" s="511"/>
      <c r="J601" s="590"/>
      <c r="K601" s="514"/>
      <c r="L601" s="612"/>
      <c r="M601" s="613"/>
    </row>
    <row r="602" spans="1:13">
      <c r="A602" s="600"/>
      <c r="B602" s="549"/>
      <c r="C602" s="178" t="s">
        <v>223</v>
      </c>
      <c r="D602" s="172" t="s">
        <v>143</v>
      </c>
      <c r="E602" s="168">
        <v>6.0000000000000001E-3</v>
      </c>
      <c r="F602" s="168">
        <v>198.36</v>
      </c>
      <c r="G602" s="169">
        <f t="shared" si="51"/>
        <v>1.1901600000000001</v>
      </c>
      <c r="H602" s="514"/>
      <c r="I602" s="511"/>
      <c r="J602" s="590"/>
      <c r="K602" s="514"/>
      <c r="L602" s="612"/>
      <c r="M602" s="613"/>
    </row>
    <row r="603" spans="1:13">
      <c r="A603" s="600"/>
      <c r="B603" s="549"/>
      <c r="C603" s="178" t="s">
        <v>144</v>
      </c>
      <c r="D603" s="172" t="s">
        <v>143</v>
      </c>
      <c r="E603" s="168">
        <v>2E-3</v>
      </c>
      <c r="F603" s="27">
        <v>190</v>
      </c>
      <c r="G603" s="169">
        <f t="shared" si="51"/>
        <v>0.38</v>
      </c>
      <c r="H603" s="514"/>
      <c r="I603" s="511"/>
      <c r="J603" s="590"/>
      <c r="K603" s="514"/>
      <c r="L603" s="612"/>
      <c r="M603" s="613"/>
    </row>
    <row r="604" spans="1:13">
      <c r="A604" s="600"/>
      <c r="B604" s="549"/>
      <c r="C604" s="178" t="s">
        <v>96</v>
      </c>
      <c r="D604" s="172" t="s">
        <v>146</v>
      </c>
      <c r="E604" s="168">
        <v>1</v>
      </c>
      <c r="F604" s="27">
        <v>23.5</v>
      </c>
      <c r="G604" s="169">
        <f t="shared" si="51"/>
        <v>23.5</v>
      </c>
      <c r="H604" s="514"/>
      <c r="I604" s="511"/>
      <c r="J604" s="590"/>
      <c r="K604" s="514"/>
      <c r="L604" s="612"/>
      <c r="M604" s="613"/>
    </row>
    <row r="605" spans="1:13">
      <c r="A605" s="600"/>
      <c r="B605" s="549"/>
      <c r="C605" s="197" t="s">
        <v>328</v>
      </c>
      <c r="D605" s="172" t="s">
        <v>50</v>
      </c>
      <c r="E605" s="168">
        <v>1E-3</v>
      </c>
      <c r="F605" s="27">
        <v>1972.8</v>
      </c>
      <c r="G605" s="169">
        <f t="shared" si="51"/>
        <v>1.9727999999999999</v>
      </c>
      <c r="H605" s="514"/>
      <c r="I605" s="511"/>
      <c r="J605" s="590"/>
      <c r="K605" s="514"/>
      <c r="L605" s="612"/>
      <c r="M605" s="613"/>
    </row>
    <row r="606" spans="1:13">
      <c r="A606" s="600"/>
      <c r="B606" s="549"/>
      <c r="C606" s="178" t="s">
        <v>148</v>
      </c>
      <c r="D606" s="172" t="s">
        <v>147</v>
      </c>
      <c r="E606" s="168">
        <v>1</v>
      </c>
      <c r="F606" s="23">
        <v>0.52</v>
      </c>
      <c r="G606" s="23">
        <f t="shared" si="51"/>
        <v>0.52</v>
      </c>
      <c r="H606" s="514"/>
      <c r="I606" s="511"/>
      <c r="J606" s="590"/>
      <c r="K606" s="514"/>
      <c r="L606" s="612"/>
      <c r="M606" s="613"/>
    </row>
    <row r="607" spans="1:13">
      <c r="A607" s="600"/>
      <c r="B607" s="549"/>
      <c r="C607" s="159" t="s">
        <v>59</v>
      </c>
      <c r="D607" s="172" t="s">
        <v>147</v>
      </c>
      <c r="E607" s="168">
        <v>1</v>
      </c>
      <c r="F607" s="168">
        <v>2.64</v>
      </c>
      <c r="G607" s="169">
        <f t="shared" si="51"/>
        <v>2.64</v>
      </c>
      <c r="H607" s="514"/>
      <c r="I607" s="511"/>
      <c r="J607" s="590"/>
      <c r="K607" s="514"/>
      <c r="L607" s="612"/>
      <c r="M607" s="613"/>
    </row>
    <row r="608" spans="1:13">
      <c r="A608" s="519" t="s">
        <v>127</v>
      </c>
      <c r="B608" s="519"/>
      <c r="C608" s="519"/>
      <c r="D608" s="519"/>
      <c r="E608" s="519"/>
      <c r="F608" s="519"/>
      <c r="G608" s="15">
        <f>SUM(G599:G607)</f>
        <v>49.909660000000002</v>
      </c>
      <c r="H608" s="186"/>
      <c r="I608" s="168"/>
      <c r="J608" s="171"/>
      <c r="K608" s="171"/>
      <c r="L608" s="171"/>
      <c r="M608" s="15">
        <f>G608+L599</f>
        <v>49.909660000000002</v>
      </c>
    </row>
    <row r="609" spans="1:13">
      <c r="A609" s="533" t="s">
        <v>208</v>
      </c>
      <c r="B609" s="549" t="s">
        <v>966</v>
      </c>
      <c r="C609" s="178" t="s">
        <v>96</v>
      </c>
      <c r="D609" s="172" t="s">
        <v>146</v>
      </c>
      <c r="E609" s="168">
        <v>1</v>
      </c>
      <c r="F609" s="27">
        <v>23.5</v>
      </c>
      <c r="G609" s="169">
        <f t="shared" ref="G609:G614" si="52">E609*F609</f>
        <v>23.5</v>
      </c>
      <c r="H609" s="514" t="s">
        <v>248</v>
      </c>
      <c r="I609" s="511">
        <f>121807.8</f>
        <v>121807.8</v>
      </c>
      <c r="J609" s="590">
        <v>1</v>
      </c>
      <c r="K609" s="514">
        <v>17101</v>
      </c>
      <c r="L609" s="612"/>
      <c r="M609" s="613"/>
    </row>
    <row r="610" spans="1:13" ht="24">
      <c r="A610" s="533"/>
      <c r="B610" s="549"/>
      <c r="C610" s="195" t="s">
        <v>381</v>
      </c>
      <c r="D610" s="172" t="s">
        <v>147</v>
      </c>
      <c r="E610" s="168">
        <v>2</v>
      </c>
      <c r="F610" s="27">
        <v>1.1100000000000001</v>
      </c>
      <c r="G610" s="169">
        <f>E610*F610</f>
        <v>2.2200000000000002</v>
      </c>
      <c r="H610" s="514"/>
      <c r="I610" s="511"/>
      <c r="J610" s="514"/>
      <c r="K610" s="514"/>
      <c r="L610" s="612"/>
      <c r="M610" s="613"/>
    </row>
    <row r="611" spans="1:13">
      <c r="A611" s="533"/>
      <c r="B611" s="549"/>
      <c r="C611" s="197" t="s">
        <v>328</v>
      </c>
      <c r="D611" s="172" t="s">
        <v>50</v>
      </c>
      <c r="E611" s="168">
        <v>1E-3</v>
      </c>
      <c r="F611" s="27">
        <v>1972.8</v>
      </c>
      <c r="G611" s="169">
        <f t="shared" si="52"/>
        <v>1.9727999999999999</v>
      </c>
      <c r="H611" s="514"/>
      <c r="I611" s="511"/>
      <c r="J611" s="514"/>
      <c r="K611" s="514"/>
      <c r="L611" s="612"/>
      <c r="M611" s="613"/>
    </row>
    <row r="612" spans="1:13" ht="24">
      <c r="A612" s="533"/>
      <c r="B612" s="549"/>
      <c r="C612" s="195" t="s">
        <v>406</v>
      </c>
      <c r="D612" s="172" t="s">
        <v>147</v>
      </c>
      <c r="E612" s="168">
        <v>1</v>
      </c>
      <c r="F612" s="27">
        <v>5.45</v>
      </c>
      <c r="G612" s="169">
        <f t="shared" si="52"/>
        <v>5.45</v>
      </c>
      <c r="H612" s="514"/>
      <c r="I612" s="511"/>
      <c r="J612" s="514"/>
      <c r="K612" s="514"/>
      <c r="L612" s="612"/>
      <c r="M612" s="613"/>
    </row>
    <row r="613" spans="1:13">
      <c r="A613" s="533"/>
      <c r="B613" s="549"/>
      <c r="C613" s="178" t="s">
        <v>148</v>
      </c>
      <c r="D613" s="172" t="s">
        <v>147</v>
      </c>
      <c r="E613" s="168">
        <v>1</v>
      </c>
      <c r="F613" s="23">
        <v>0.52</v>
      </c>
      <c r="G613" s="23">
        <f t="shared" si="52"/>
        <v>0.52</v>
      </c>
      <c r="H613" s="514"/>
      <c r="I613" s="511"/>
      <c r="J613" s="514"/>
      <c r="K613" s="514"/>
      <c r="L613" s="612"/>
      <c r="M613" s="613"/>
    </row>
    <row r="614" spans="1:13">
      <c r="A614" s="533"/>
      <c r="B614" s="549"/>
      <c r="C614" s="178" t="s">
        <v>69</v>
      </c>
      <c r="D614" s="172" t="s">
        <v>28</v>
      </c>
      <c r="E614" s="168">
        <v>7.0000000000000007E-2</v>
      </c>
      <c r="F614" s="169">
        <v>2.29</v>
      </c>
      <c r="G614" s="169">
        <f t="shared" si="52"/>
        <v>0.16030000000000003</v>
      </c>
      <c r="H614" s="514"/>
      <c r="I614" s="511"/>
      <c r="J614" s="514"/>
      <c r="K614" s="514"/>
      <c r="L614" s="612"/>
      <c r="M614" s="613"/>
    </row>
    <row r="615" spans="1:13" ht="24">
      <c r="A615" s="533"/>
      <c r="B615" s="549"/>
      <c r="C615" s="195" t="s">
        <v>332</v>
      </c>
      <c r="D615" s="172" t="s">
        <v>147</v>
      </c>
      <c r="E615" s="168">
        <v>1</v>
      </c>
      <c r="F615" s="27">
        <v>31.05</v>
      </c>
      <c r="G615" s="169">
        <f>F615*E615</f>
        <v>31.05</v>
      </c>
      <c r="H615" s="514"/>
      <c r="I615" s="511"/>
      <c r="J615" s="514"/>
      <c r="K615" s="514"/>
      <c r="L615" s="612"/>
      <c r="M615" s="613"/>
    </row>
    <row r="616" spans="1:13">
      <c r="A616" s="519" t="s">
        <v>127</v>
      </c>
      <c r="B616" s="519"/>
      <c r="C616" s="519"/>
      <c r="D616" s="519"/>
      <c r="E616" s="519"/>
      <c r="F616" s="519"/>
      <c r="G616" s="15">
        <f>SUM(G609:G615)</f>
        <v>64.873100000000008</v>
      </c>
      <c r="H616" s="186"/>
      <c r="I616" s="168"/>
      <c r="J616" s="171"/>
      <c r="K616" s="171"/>
      <c r="L616" s="171"/>
      <c r="M616" s="15">
        <f>G616+L609</f>
        <v>64.873100000000008</v>
      </c>
    </row>
    <row r="617" spans="1:13">
      <c r="A617" s="533" t="s">
        <v>209</v>
      </c>
      <c r="B617" s="549" t="s">
        <v>967</v>
      </c>
      <c r="C617" s="178" t="s">
        <v>198</v>
      </c>
      <c r="D617" s="172" t="s">
        <v>143</v>
      </c>
      <c r="E617" s="168">
        <v>6.0000000000000001E-3</v>
      </c>
      <c r="F617" s="168">
        <v>198.36</v>
      </c>
      <c r="G617" s="187">
        <f>E617*F617</f>
        <v>1.1901600000000001</v>
      </c>
      <c r="H617" s="511" t="s">
        <v>249</v>
      </c>
      <c r="I617" s="641">
        <v>26284.799999999999</v>
      </c>
      <c r="J617" s="515">
        <v>1</v>
      </c>
      <c r="K617" s="511">
        <v>3070</v>
      </c>
      <c r="L617" s="512"/>
      <c r="M617" s="512"/>
    </row>
    <row r="618" spans="1:13">
      <c r="A618" s="533"/>
      <c r="B618" s="549"/>
      <c r="C618" s="178" t="s">
        <v>96</v>
      </c>
      <c r="D618" s="172" t="s">
        <v>146</v>
      </c>
      <c r="E618" s="168">
        <v>1</v>
      </c>
      <c r="F618" s="169">
        <v>23.5</v>
      </c>
      <c r="G618" s="187">
        <f t="shared" ref="G618:G625" si="53">E618*F618</f>
        <v>23.5</v>
      </c>
      <c r="H618" s="511"/>
      <c r="I618" s="641"/>
      <c r="J618" s="511"/>
      <c r="K618" s="511"/>
      <c r="L618" s="512"/>
      <c r="M618" s="512"/>
    </row>
    <row r="619" spans="1:13">
      <c r="A619" s="533"/>
      <c r="B619" s="549"/>
      <c r="C619" s="178" t="s">
        <v>36</v>
      </c>
      <c r="D619" s="172" t="s">
        <v>27</v>
      </c>
      <c r="E619" s="168">
        <v>1E-3</v>
      </c>
      <c r="F619" s="169">
        <v>450</v>
      </c>
      <c r="G619" s="187">
        <f t="shared" si="53"/>
        <v>0.45</v>
      </c>
      <c r="H619" s="511"/>
      <c r="I619" s="641"/>
      <c r="J619" s="511"/>
      <c r="K619" s="511"/>
      <c r="L619" s="512"/>
      <c r="M619" s="512"/>
    </row>
    <row r="620" spans="1:13">
      <c r="A620" s="533"/>
      <c r="B620" s="549"/>
      <c r="C620" s="197" t="s">
        <v>328</v>
      </c>
      <c r="D620" s="172" t="s">
        <v>50</v>
      </c>
      <c r="E620" s="168">
        <v>1E-3</v>
      </c>
      <c r="F620" s="27">
        <v>1972.8</v>
      </c>
      <c r="G620" s="169">
        <f t="shared" si="53"/>
        <v>1.9727999999999999</v>
      </c>
      <c r="H620" s="511"/>
      <c r="I620" s="641"/>
      <c r="J620" s="511"/>
      <c r="K620" s="511"/>
      <c r="L620" s="512"/>
      <c r="M620" s="512"/>
    </row>
    <row r="621" spans="1:13" ht="24">
      <c r="A621" s="533"/>
      <c r="B621" s="549"/>
      <c r="C621" s="195" t="s">
        <v>381</v>
      </c>
      <c r="D621" s="172" t="s">
        <v>147</v>
      </c>
      <c r="E621" s="168">
        <v>2</v>
      </c>
      <c r="F621" s="27">
        <v>1.1100000000000001</v>
      </c>
      <c r="G621" s="169">
        <f>E621*F621</f>
        <v>2.2200000000000002</v>
      </c>
      <c r="H621" s="511"/>
      <c r="I621" s="641"/>
      <c r="J621" s="511"/>
      <c r="K621" s="511"/>
      <c r="L621" s="512"/>
      <c r="M621" s="512"/>
    </row>
    <row r="622" spans="1:13">
      <c r="A622" s="533"/>
      <c r="B622" s="549"/>
      <c r="C622" s="178" t="s">
        <v>26</v>
      </c>
      <c r="D622" s="172" t="s">
        <v>147</v>
      </c>
      <c r="E622" s="168">
        <v>1</v>
      </c>
      <c r="F622" s="169">
        <v>2.2999999999999998</v>
      </c>
      <c r="G622" s="187">
        <f t="shared" si="53"/>
        <v>2.2999999999999998</v>
      </c>
      <c r="H622" s="511"/>
      <c r="I622" s="641"/>
      <c r="J622" s="511"/>
      <c r="K622" s="511"/>
      <c r="L622" s="512"/>
      <c r="M622" s="512"/>
    </row>
    <row r="623" spans="1:13">
      <c r="A623" s="533"/>
      <c r="B623" s="549"/>
      <c r="C623" s="178" t="s">
        <v>148</v>
      </c>
      <c r="D623" s="172" t="s">
        <v>147</v>
      </c>
      <c r="E623" s="168">
        <v>1</v>
      </c>
      <c r="F623" s="23">
        <v>0.52</v>
      </c>
      <c r="G623" s="23">
        <f t="shared" si="53"/>
        <v>0.52</v>
      </c>
      <c r="H623" s="511"/>
      <c r="I623" s="641"/>
      <c r="J623" s="511"/>
      <c r="K623" s="511"/>
      <c r="L623" s="512"/>
      <c r="M623" s="512"/>
    </row>
    <row r="624" spans="1:13">
      <c r="A624" s="533"/>
      <c r="B624" s="549"/>
      <c r="C624" s="178" t="s">
        <v>70</v>
      </c>
      <c r="D624" s="172" t="s">
        <v>143</v>
      </c>
      <c r="E624" s="168">
        <v>0.1</v>
      </c>
      <c r="F624" s="169">
        <v>9</v>
      </c>
      <c r="G624" s="187">
        <f t="shared" si="53"/>
        <v>0.9</v>
      </c>
      <c r="H624" s="511"/>
      <c r="I624" s="641"/>
      <c r="J624" s="511"/>
      <c r="K624" s="511"/>
      <c r="L624" s="512"/>
      <c r="M624" s="512"/>
    </row>
    <row r="625" spans="1:13">
      <c r="A625" s="533"/>
      <c r="B625" s="549"/>
      <c r="C625" s="159" t="s">
        <v>144</v>
      </c>
      <c r="D625" s="172" t="s">
        <v>143</v>
      </c>
      <c r="E625" s="168">
        <v>5.0000000000000001E-3</v>
      </c>
      <c r="F625" s="169">
        <v>190</v>
      </c>
      <c r="G625" s="187">
        <f t="shared" si="53"/>
        <v>0.95000000000000007</v>
      </c>
      <c r="H625" s="511"/>
      <c r="I625" s="641"/>
      <c r="J625" s="511"/>
      <c r="K625" s="511"/>
      <c r="L625" s="512"/>
      <c r="M625" s="512"/>
    </row>
    <row r="626" spans="1:13">
      <c r="A626" s="519" t="s">
        <v>127</v>
      </c>
      <c r="B626" s="519"/>
      <c r="C626" s="519"/>
      <c r="D626" s="519"/>
      <c r="E626" s="519"/>
      <c r="F626" s="519"/>
      <c r="G626" s="181">
        <f>SUM(G617:G625)</f>
        <v>34.002960000000002</v>
      </c>
      <c r="H626" s="192"/>
      <c r="I626" s="192"/>
      <c r="J626" s="192"/>
      <c r="K626" s="192"/>
      <c r="L626" s="181"/>
      <c r="M626" s="181">
        <f>G626+L617</f>
        <v>34.002960000000002</v>
      </c>
    </row>
    <row r="627" spans="1:13" ht="23.25" customHeight="1">
      <c r="A627" s="533" t="s">
        <v>210</v>
      </c>
      <c r="B627" s="549" t="s">
        <v>968</v>
      </c>
      <c r="C627" s="195" t="s">
        <v>381</v>
      </c>
      <c r="D627" s="172" t="s">
        <v>147</v>
      </c>
      <c r="E627" s="168">
        <v>2</v>
      </c>
      <c r="F627" s="27">
        <v>1.1100000000000001</v>
      </c>
      <c r="G627" s="169">
        <f>E627*F627</f>
        <v>2.2200000000000002</v>
      </c>
      <c r="H627" s="511" t="s">
        <v>249</v>
      </c>
      <c r="I627" s="511">
        <f>26284.8</f>
        <v>26284.799999999999</v>
      </c>
      <c r="J627" s="515">
        <v>1</v>
      </c>
      <c r="K627" s="511">
        <v>3390</v>
      </c>
      <c r="L627" s="512"/>
      <c r="M627" s="513"/>
    </row>
    <row r="628" spans="1:13" ht="15.75" customHeight="1">
      <c r="A628" s="533"/>
      <c r="B628" s="549"/>
      <c r="C628" s="178" t="s">
        <v>133</v>
      </c>
      <c r="D628" s="172" t="s">
        <v>22</v>
      </c>
      <c r="E628" s="168">
        <v>0.04</v>
      </c>
      <c r="F628" s="168">
        <v>2.8</v>
      </c>
      <c r="G628" s="27">
        <f>E628*F628</f>
        <v>0.11199999999999999</v>
      </c>
      <c r="H628" s="511"/>
      <c r="I628" s="511"/>
      <c r="J628" s="511"/>
      <c r="K628" s="511"/>
      <c r="L628" s="512"/>
      <c r="M628" s="513"/>
    </row>
    <row r="629" spans="1:13" ht="15.75" customHeight="1">
      <c r="A629" s="533"/>
      <c r="B629" s="549"/>
      <c r="C629" s="197" t="s">
        <v>328</v>
      </c>
      <c r="D629" s="172" t="s">
        <v>50</v>
      </c>
      <c r="E629" s="168">
        <v>1E-3</v>
      </c>
      <c r="F629" s="27">
        <v>1972.8</v>
      </c>
      <c r="G629" s="169">
        <f>E629*F629</f>
        <v>1.9727999999999999</v>
      </c>
      <c r="H629" s="511"/>
      <c r="I629" s="511"/>
      <c r="J629" s="511"/>
      <c r="K629" s="511"/>
      <c r="L629" s="512"/>
      <c r="M629" s="513"/>
    </row>
    <row r="630" spans="1:13" ht="15.75" customHeight="1">
      <c r="A630" s="533"/>
      <c r="B630" s="549"/>
      <c r="C630" s="178" t="s">
        <v>150</v>
      </c>
      <c r="D630" s="172" t="s">
        <v>146</v>
      </c>
      <c r="E630" s="168">
        <v>1</v>
      </c>
      <c r="F630" s="169">
        <v>23.5</v>
      </c>
      <c r="G630" s="27">
        <f>E630*F630</f>
        <v>23.5</v>
      </c>
      <c r="H630" s="511"/>
      <c r="I630" s="511"/>
      <c r="J630" s="511"/>
      <c r="K630" s="511"/>
      <c r="L630" s="512"/>
      <c r="M630" s="513"/>
    </row>
    <row r="631" spans="1:13" ht="15.75" customHeight="1">
      <c r="A631" s="533"/>
      <c r="B631" s="549"/>
      <c r="C631" s="178" t="s">
        <v>148</v>
      </c>
      <c r="D631" s="172" t="s">
        <v>147</v>
      </c>
      <c r="E631" s="168">
        <v>1</v>
      </c>
      <c r="F631" s="23">
        <v>0.52</v>
      </c>
      <c r="G631" s="23">
        <f>E631*F631</f>
        <v>0.52</v>
      </c>
      <c r="H631" s="511"/>
      <c r="I631" s="511"/>
      <c r="J631" s="511"/>
      <c r="K631" s="511"/>
      <c r="L631" s="512"/>
      <c r="M631" s="513"/>
    </row>
    <row r="632" spans="1:13">
      <c r="A632" s="519" t="s">
        <v>127</v>
      </c>
      <c r="B632" s="519"/>
      <c r="C632" s="519"/>
      <c r="D632" s="519"/>
      <c r="E632" s="519"/>
      <c r="F632" s="519"/>
      <c r="G632" s="181">
        <f>SUM(G627:G631)</f>
        <v>28.3248</v>
      </c>
      <c r="H632" s="192"/>
      <c r="I632" s="192"/>
      <c r="J632" s="192"/>
      <c r="K632" s="192"/>
      <c r="L632" s="181"/>
      <c r="M632" s="181">
        <f>G632+L627</f>
        <v>28.3248</v>
      </c>
    </row>
    <row r="633" spans="1:13" ht="24">
      <c r="A633" s="600" t="s">
        <v>251</v>
      </c>
      <c r="B633" s="516" t="s">
        <v>969</v>
      </c>
      <c r="C633" s="195" t="s">
        <v>381</v>
      </c>
      <c r="D633" s="172" t="s">
        <v>147</v>
      </c>
      <c r="E633" s="168">
        <v>2</v>
      </c>
      <c r="F633" s="27">
        <v>1.1100000000000001</v>
      </c>
      <c r="G633" s="169">
        <f>E633*F633</f>
        <v>2.2200000000000002</v>
      </c>
      <c r="H633" s="511" t="s">
        <v>250</v>
      </c>
      <c r="I633" s="511">
        <v>26284.799999999999</v>
      </c>
      <c r="J633" s="515">
        <v>1</v>
      </c>
      <c r="K633" s="511">
        <v>1045</v>
      </c>
      <c r="L633" s="512"/>
      <c r="M633" s="513"/>
    </row>
    <row r="634" spans="1:13">
      <c r="A634" s="600"/>
      <c r="B634" s="520"/>
      <c r="C634" s="178" t="s">
        <v>92</v>
      </c>
      <c r="D634" s="172" t="s">
        <v>147</v>
      </c>
      <c r="E634" s="168">
        <v>1</v>
      </c>
      <c r="F634" s="168">
        <v>0.82</v>
      </c>
      <c r="G634" s="27">
        <f t="shared" ref="G634:G640" si="54">E634*F634</f>
        <v>0.82</v>
      </c>
      <c r="H634" s="511"/>
      <c r="I634" s="511"/>
      <c r="J634" s="511"/>
      <c r="K634" s="511"/>
      <c r="L634" s="512"/>
      <c r="M634" s="513"/>
    </row>
    <row r="635" spans="1:13">
      <c r="A635" s="600"/>
      <c r="B635" s="520"/>
      <c r="C635" s="178" t="s">
        <v>93</v>
      </c>
      <c r="D635" s="172" t="s">
        <v>27</v>
      </c>
      <c r="E635" s="168">
        <v>1E-3</v>
      </c>
      <c r="F635" s="169">
        <v>450</v>
      </c>
      <c r="G635" s="27">
        <f t="shared" si="54"/>
        <v>0.45</v>
      </c>
      <c r="H635" s="511"/>
      <c r="I635" s="511"/>
      <c r="J635" s="511"/>
      <c r="K635" s="511"/>
      <c r="L635" s="512"/>
      <c r="M635" s="513"/>
    </row>
    <row r="636" spans="1:13">
      <c r="A636" s="600"/>
      <c r="B636" s="520"/>
      <c r="C636" s="178" t="s">
        <v>25</v>
      </c>
      <c r="D636" s="172" t="s">
        <v>27</v>
      </c>
      <c r="E636" s="168">
        <v>0.02</v>
      </c>
      <c r="F636" s="27">
        <v>248.6</v>
      </c>
      <c r="G636" s="169">
        <f t="shared" si="54"/>
        <v>4.9720000000000004</v>
      </c>
      <c r="H636" s="511"/>
      <c r="I636" s="511"/>
      <c r="J636" s="511"/>
      <c r="K636" s="511"/>
      <c r="L636" s="512"/>
      <c r="M636" s="513"/>
    </row>
    <row r="637" spans="1:13">
      <c r="A637" s="600"/>
      <c r="B637" s="520"/>
      <c r="C637" s="178" t="s">
        <v>148</v>
      </c>
      <c r="D637" s="172" t="s">
        <v>147</v>
      </c>
      <c r="E637" s="168">
        <v>1</v>
      </c>
      <c r="F637" s="23">
        <v>0.52</v>
      </c>
      <c r="G637" s="23">
        <f t="shared" si="54"/>
        <v>0.52</v>
      </c>
      <c r="H637" s="511"/>
      <c r="I637" s="511"/>
      <c r="J637" s="511"/>
      <c r="K637" s="511"/>
      <c r="L637" s="512"/>
      <c r="M637" s="513"/>
    </row>
    <row r="638" spans="1:13">
      <c r="A638" s="600"/>
      <c r="B638" s="520"/>
      <c r="C638" s="159" t="s">
        <v>144</v>
      </c>
      <c r="D638" s="172" t="s">
        <v>143</v>
      </c>
      <c r="E638" s="168">
        <v>5.0000000000000001E-3</v>
      </c>
      <c r="F638" s="169">
        <v>190</v>
      </c>
      <c r="G638" s="27">
        <f t="shared" si="54"/>
        <v>0.95000000000000007</v>
      </c>
      <c r="H638" s="511"/>
      <c r="I638" s="511"/>
      <c r="J638" s="511"/>
      <c r="K638" s="511"/>
      <c r="L638" s="512"/>
      <c r="M638" s="513"/>
    </row>
    <row r="639" spans="1:13">
      <c r="A639" s="600"/>
      <c r="B639" s="520"/>
      <c r="C639" s="178" t="s">
        <v>150</v>
      </c>
      <c r="D639" s="172" t="s">
        <v>146</v>
      </c>
      <c r="E639" s="168">
        <v>1</v>
      </c>
      <c r="F639" s="169">
        <v>23.5</v>
      </c>
      <c r="G639" s="27">
        <f t="shared" si="54"/>
        <v>23.5</v>
      </c>
      <c r="H639" s="511"/>
      <c r="I639" s="511"/>
      <c r="J639" s="511"/>
      <c r="K639" s="511"/>
      <c r="L639" s="512"/>
      <c r="M639" s="513"/>
    </row>
    <row r="640" spans="1:13">
      <c r="A640" s="600"/>
      <c r="B640" s="527"/>
      <c r="C640" s="197" t="s">
        <v>328</v>
      </c>
      <c r="D640" s="172" t="s">
        <v>50</v>
      </c>
      <c r="E640" s="168">
        <v>1E-3</v>
      </c>
      <c r="F640" s="27">
        <v>1972.8</v>
      </c>
      <c r="G640" s="169">
        <f t="shared" si="54"/>
        <v>1.9727999999999999</v>
      </c>
      <c r="H640" s="511"/>
      <c r="I640" s="511"/>
      <c r="J640" s="511"/>
      <c r="K640" s="511"/>
      <c r="L640" s="512"/>
      <c r="M640" s="513"/>
    </row>
    <row r="641" spans="1:13">
      <c r="A641" s="519" t="s">
        <v>127</v>
      </c>
      <c r="B641" s="519"/>
      <c r="C641" s="519"/>
      <c r="D641" s="519"/>
      <c r="E641" s="519"/>
      <c r="F641" s="519"/>
      <c r="G641" s="181">
        <f>SUM(G633:G640)</f>
        <v>35.404800000000002</v>
      </c>
      <c r="H641" s="192"/>
      <c r="I641" s="192"/>
      <c r="J641" s="192"/>
      <c r="K641" s="192"/>
      <c r="L641" s="181"/>
      <c r="M641" s="181">
        <f>G641+L633</f>
        <v>35.404800000000002</v>
      </c>
    </row>
    <row r="642" spans="1:13" ht="23.25" customHeight="1">
      <c r="A642" s="600" t="s">
        <v>252</v>
      </c>
      <c r="B642" s="516" t="s">
        <v>970</v>
      </c>
      <c r="C642" s="195" t="s">
        <v>381</v>
      </c>
      <c r="D642" s="172" t="s">
        <v>147</v>
      </c>
      <c r="E642" s="168">
        <v>2</v>
      </c>
      <c r="F642" s="27">
        <v>1.1100000000000001</v>
      </c>
      <c r="G642" s="169">
        <f>E642*F642</f>
        <v>2.2200000000000002</v>
      </c>
      <c r="H642" s="511" t="s">
        <v>249</v>
      </c>
      <c r="I642" s="511">
        <f>26284.8</f>
        <v>26284.799999999999</v>
      </c>
      <c r="J642" s="515">
        <v>1</v>
      </c>
      <c r="K642" s="511">
        <v>34</v>
      </c>
      <c r="L642" s="512"/>
      <c r="M642" s="513"/>
    </row>
    <row r="643" spans="1:13" ht="15.75" customHeight="1">
      <c r="A643" s="600"/>
      <c r="B643" s="520"/>
      <c r="C643" s="178" t="s">
        <v>133</v>
      </c>
      <c r="D643" s="172" t="s">
        <v>22</v>
      </c>
      <c r="E643" s="168">
        <v>0.04</v>
      </c>
      <c r="F643" s="168">
        <v>2.8</v>
      </c>
      <c r="G643" s="27">
        <f t="shared" ref="G643:G655" si="55">E643*F643</f>
        <v>0.11199999999999999</v>
      </c>
      <c r="H643" s="511"/>
      <c r="I643" s="511"/>
      <c r="J643" s="515"/>
      <c r="K643" s="511"/>
      <c r="L643" s="512"/>
      <c r="M643" s="513"/>
    </row>
    <row r="644" spans="1:13" ht="15.75" customHeight="1">
      <c r="A644" s="600"/>
      <c r="B644" s="520"/>
      <c r="C644" s="178" t="s">
        <v>37</v>
      </c>
      <c r="D644" s="172" t="s">
        <v>22</v>
      </c>
      <c r="E644" s="168">
        <v>0.1</v>
      </c>
      <c r="F644" s="168">
        <v>18.850000000000001</v>
      </c>
      <c r="G644" s="27">
        <f t="shared" si="55"/>
        <v>1.8850000000000002</v>
      </c>
      <c r="H644" s="511"/>
      <c r="I644" s="511"/>
      <c r="J644" s="515"/>
      <c r="K644" s="511"/>
      <c r="L644" s="512"/>
      <c r="M644" s="513"/>
    </row>
    <row r="645" spans="1:13" ht="15.75" customHeight="1">
      <c r="A645" s="600"/>
      <c r="B645" s="520"/>
      <c r="C645" s="197" t="s">
        <v>328</v>
      </c>
      <c r="D645" s="172" t="s">
        <v>50</v>
      </c>
      <c r="E645" s="168">
        <v>1E-3</v>
      </c>
      <c r="F645" s="27">
        <v>1972.8</v>
      </c>
      <c r="G645" s="169">
        <f t="shared" si="55"/>
        <v>1.9727999999999999</v>
      </c>
      <c r="H645" s="511"/>
      <c r="I645" s="511"/>
      <c r="J645" s="515"/>
      <c r="K645" s="511"/>
      <c r="L645" s="512"/>
      <c r="M645" s="513"/>
    </row>
    <row r="646" spans="1:13" ht="15.75" customHeight="1">
      <c r="A646" s="600"/>
      <c r="B646" s="520"/>
      <c r="C646" s="195" t="s">
        <v>96</v>
      </c>
      <c r="D646" s="172" t="s">
        <v>146</v>
      </c>
      <c r="E646" s="168">
        <v>1</v>
      </c>
      <c r="F646" s="169">
        <v>23.5</v>
      </c>
      <c r="G646" s="27">
        <f t="shared" si="55"/>
        <v>23.5</v>
      </c>
      <c r="H646" s="511"/>
      <c r="I646" s="511"/>
      <c r="J646" s="515"/>
      <c r="K646" s="511"/>
      <c r="L646" s="512"/>
      <c r="M646" s="513"/>
    </row>
    <row r="647" spans="1:13" ht="24.75" customHeight="1">
      <c r="A647" s="600"/>
      <c r="B647" s="520"/>
      <c r="C647" s="195" t="s">
        <v>333</v>
      </c>
      <c r="D647" s="172" t="s">
        <v>143</v>
      </c>
      <c r="E647" s="168">
        <v>2E-3</v>
      </c>
      <c r="F647" s="169">
        <v>5292.54</v>
      </c>
      <c r="G647" s="27">
        <f t="shared" si="55"/>
        <v>10.58508</v>
      </c>
      <c r="H647" s="511"/>
      <c r="I647" s="511"/>
      <c r="J647" s="515"/>
      <c r="K647" s="511"/>
      <c r="L647" s="512"/>
      <c r="M647" s="513"/>
    </row>
    <row r="648" spans="1:13" ht="24.75" customHeight="1">
      <c r="A648" s="600"/>
      <c r="B648" s="520"/>
      <c r="C648" s="195" t="s">
        <v>334</v>
      </c>
      <c r="D648" s="172" t="s">
        <v>143</v>
      </c>
      <c r="E648" s="168">
        <v>1E-3</v>
      </c>
      <c r="F648" s="169">
        <v>6011.28</v>
      </c>
      <c r="G648" s="27">
        <f t="shared" si="55"/>
        <v>6.0112800000000002</v>
      </c>
      <c r="H648" s="511"/>
      <c r="I648" s="511"/>
      <c r="J648" s="515"/>
      <c r="K648" s="511"/>
      <c r="L648" s="512"/>
      <c r="M648" s="513"/>
    </row>
    <row r="649" spans="1:13" ht="21" customHeight="1">
      <c r="A649" s="600"/>
      <c r="B649" s="520"/>
      <c r="C649" s="195" t="s">
        <v>335</v>
      </c>
      <c r="D649" s="172" t="s">
        <v>143</v>
      </c>
      <c r="E649" s="168">
        <v>3.0000000000000001E-3</v>
      </c>
      <c r="F649" s="169">
        <v>5346</v>
      </c>
      <c r="G649" s="27">
        <f t="shared" si="55"/>
        <v>16.038</v>
      </c>
      <c r="H649" s="511"/>
      <c r="I649" s="511"/>
      <c r="J649" s="515"/>
      <c r="K649" s="511"/>
      <c r="L649" s="512"/>
      <c r="M649" s="513"/>
    </row>
    <row r="650" spans="1:13" ht="21" customHeight="1">
      <c r="A650" s="600"/>
      <c r="B650" s="520"/>
      <c r="C650" s="195" t="s">
        <v>336</v>
      </c>
      <c r="D650" s="172" t="s">
        <v>143</v>
      </c>
      <c r="E650" s="168">
        <v>1E-3</v>
      </c>
      <c r="F650" s="169">
        <v>11286</v>
      </c>
      <c r="G650" s="27">
        <f t="shared" si="55"/>
        <v>11.286</v>
      </c>
      <c r="H650" s="511"/>
      <c r="I650" s="511"/>
      <c r="J650" s="515"/>
      <c r="K650" s="511"/>
      <c r="L650" s="512"/>
      <c r="M650" s="513"/>
    </row>
    <row r="651" spans="1:13" ht="21" customHeight="1">
      <c r="A651" s="600"/>
      <c r="B651" s="520"/>
      <c r="C651" s="195" t="s">
        <v>337</v>
      </c>
      <c r="D651" s="172" t="s">
        <v>50</v>
      </c>
      <c r="E651" s="168">
        <v>0.03</v>
      </c>
      <c r="F651" s="169">
        <v>4276.8</v>
      </c>
      <c r="G651" s="27">
        <f t="shared" si="55"/>
        <v>128.304</v>
      </c>
      <c r="H651" s="511"/>
      <c r="I651" s="511"/>
      <c r="J651" s="515"/>
      <c r="K651" s="511"/>
      <c r="L651" s="512"/>
      <c r="M651" s="513"/>
    </row>
    <row r="652" spans="1:13" ht="21" customHeight="1">
      <c r="A652" s="600"/>
      <c r="B652" s="520"/>
      <c r="C652" s="195" t="s">
        <v>409</v>
      </c>
      <c r="D652" s="172" t="s">
        <v>143</v>
      </c>
      <c r="E652" s="168">
        <v>2E-3</v>
      </c>
      <c r="F652" s="169">
        <v>5100</v>
      </c>
      <c r="G652" s="27">
        <f t="shared" si="55"/>
        <v>10.200000000000001</v>
      </c>
      <c r="H652" s="511"/>
      <c r="I652" s="511"/>
      <c r="J652" s="515"/>
      <c r="K652" s="511"/>
      <c r="L652" s="512"/>
      <c r="M652" s="513"/>
    </row>
    <row r="653" spans="1:13" ht="21" customHeight="1">
      <c r="A653" s="600"/>
      <c r="B653" s="520"/>
      <c r="C653" s="195" t="s">
        <v>410</v>
      </c>
      <c r="D653" s="172" t="s">
        <v>143</v>
      </c>
      <c r="E653" s="168">
        <v>3.0000000000000001E-3</v>
      </c>
      <c r="F653" s="169">
        <v>2900</v>
      </c>
      <c r="G653" s="27">
        <f t="shared" si="55"/>
        <v>8.7000000000000011</v>
      </c>
      <c r="H653" s="511"/>
      <c r="I653" s="511"/>
      <c r="J653" s="515"/>
      <c r="K653" s="511"/>
      <c r="L653" s="512"/>
      <c r="M653" s="513"/>
    </row>
    <row r="654" spans="1:13" ht="21" customHeight="1">
      <c r="A654" s="600"/>
      <c r="B654" s="520"/>
      <c r="C654" s="195" t="s">
        <v>411</v>
      </c>
      <c r="D654" s="172" t="s">
        <v>143</v>
      </c>
      <c r="E654" s="168">
        <v>1E-3</v>
      </c>
      <c r="F654" s="169">
        <v>13500</v>
      </c>
      <c r="G654" s="27">
        <f t="shared" si="55"/>
        <v>13.5</v>
      </c>
      <c r="H654" s="511"/>
      <c r="I654" s="511"/>
      <c r="J654" s="515"/>
      <c r="K654" s="511"/>
      <c r="L654" s="512"/>
      <c r="M654" s="513"/>
    </row>
    <row r="655" spans="1:13" ht="15.75" customHeight="1">
      <c r="A655" s="600"/>
      <c r="B655" s="527"/>
      <c r="C655" s="178" t="s">
        <v>148</v>
      </c>
      <c r="D655" s="172" t="s">
        <v>147</v>
      </c>
      <c r="E655" s="168">
        <v>1</v>
      </c>
      <c r="F655" s="23">
        <v>0.52</v>
      </c>
      <c r="G655" s="23">
        <f t="shared" si="55"/>
        <v>0.52</v>
      </c>
      <c r="H655" s="511"/>
      <c r="I655" s="511"/>
      <c r="J655" s="515"/>
      <c r="K655" s="511"/>
      <c r="L655" s="512"/>
      <c r="M655" s="513"/>
    </row>
    <row r="656" spans="1:13">
      <c r="A656" s="519" t="s">
        <v>127</v>
      </c>
      <c r="B656" s="519"/>
      <c r="C656" s="519"/>
      <c r="D656" s="519"/>
      <c r="E656" s="519"/>
      <c r="F656" s="519"/>
      <c r="G656" s="181">
        <f>SUM(G642:G655)</f>
        <v>234.83415999999997</v>
      </c>
      <c r="H656" s="192"/>
      <c r="I656" s="192"/>
      <c r="J656" s="192"/>
      <c r="K656" s="192"/>
      <c r="L656" s="181"/>
      <c r="M656" s="181">
        <f>G656+L642</f>
        <v>234.83415999999997</v>
      </c>
    </row>
    <row r="657" spans="1:13" ht="15.75" customHeight="1">
      <c r="A657" s="533" t="s">
        <v>315</v>
      </c>
      <c r="B657" s="576" t="s">
        <v>971</v>
      </c>
      <c r="C657" s="159" t="s">
        <v>64</v>
      </c>
      <c r="D657" s="172" t="s">
        <v>147</v>
      </c>
      <c r="E657" s="168">
        <v>1</v>
      </c>
      <c r="F657" s="27">
        <v>0.7</v>
      </c>
      <c r="G657" s="169">
        <f>E657*F657</f>
        <v>0.7</v>
      </c>
      <c r="H657" s="511" t="s">
        <v>249</v>
      </c>
      <c r="I657" s="511">
        <f>26284.8</f>
        <v>26284.799999999999</v>
      </c>
      <c r="J657" s="515">
        <v>1</v>
      </c>
      <c r="K657" s="511">
        <v>1991</v>
      </c>
      <c r="L657" s="512"/>
      <c r="M657" s="513"/>
    </row>
    <row r="658" spans="1:13" ht="24" customHeight="1">
      <c r="A658" s="533"/>
      <c r="B658" s="576"/>
      <c r="C658" s="197" t="s">
        <v>378</v>
      </c>
      <c r="D658" s="172" t="s">
        <v>27</v>
      </c>
      <c r="E658" s="168">
        <v>1.2500000000000001E-2</v>
      </c>
      <c r="F658" s="168">
        <v>3293.96</v>
      </c>
      <c r="G658" s="169">
        <f t="shared" ref="G658:G665" si="56">E658*F658</f>
        <v>41.174500000000002</v>
      </c>
      <c r="H658" s="511"/>
      <c r="I658" s="511"/>
      <c r="J658" s="515"/>
      <c r="K658" s="511"/>
      <c r="L658" s="512"/>
      <c r="M658" s="513"/>
    </row>
    <row r="659" spans="1:13" ht="28.5" customHeight="1">
      <c r="A659" s="533"/>
      <c r="B659" s="576"/>
      <c r="C659" s="197" t="s">
        <v>97</v>
      </c>
      <c r="D659" s="172" t="s">
        <v>147</v>
      </c>
      <c r="E659" s="168">
        <v>1</v>
      </c>
      <c r="F659" s="168">
        <v>3.14</v>
      </c>
      <c r="G659" s="169">
        <f t="shared" si="56"/>
        <v>3.14</v>
      </c>
      <c r="H659" s="511"/>
      <c r="I659" s="511"/>
      <c r="J659" s="515"/>
      <c r="K659" s="511"/>
      <c r="L659" s="512"/>
      <c r="M659" s="513"/>
    </row>
    <row r="660" spans="1:13" ht="15.75" customHeight="1">
      <c r="A660" s="533"/>
      <c r="B660" s="576"/>
      <c r="C660" s="178" t="s">
        <v>223</v>
      </c>
      <c r="D660" s="172" t="s">
        <v>143</v>
      </c>
      <c r="E660" s="168">
        <v>3.0000000000000001E-3</v>
      </c>
      <c r="F660" s="168">
        <v>198.36</v>
      </c>
      <c r="G660" s="169">
        <f t="shared" si="56"/>
        <v>0.59508000000000005</v>
      </c>
      <c r="H660" s="511"/>
      <c r="I660" s="511"/>
      <c r="J660" s="515"/>
      <c r="K660" s="511"/>
      <c r="L660" s="512"/>
      <c r="M660" s="513"/>
    </row>
    <row r="661" spans="1:13" ht="15.75" customHeight="1">
      <c r="A661" s="533"/>
      <c r="B661" s="576"/>
      <c r="C661" s="178" t="s">
        <v>144</v>
      </c>
      <c r="D661" s="172" t="s">
        <v>143</v>
      </c>
      <c r="E661" s="168">
        <v>1E-3</v>
      </c>
      <c r="F661" s="27">
        <v>290</v>
      </c>
      <c r="G661" s="169">
        <f t="shared" si="56"/>
        <v>0.28999999999999998</v>
      </c>
      <c r="H661" s="511"/>
      <c r="I661" s="511"/>
      <c r="J661" s="515"/>
      <c r="K661" s="511"/>
      <c r="L661" s="512"/>
      <c r="M661" s="513"/>
    </row>
    <row r="662" spans="1:13" ht="15.75" customHeight="1">
      <c r="A662" s="533"/>
      <c r="B662" s="576"/>
      <c r="C662" s="178" t="s">
        <v>96</v>
      </c>
      <c r="D662" s="172" t="s">
        <v>146</v>
      </c>
      <c r="E662" s="168">
        <v>1</v>
      </c>
      <c r="F662" s="27">
        <v>23.5</v>
      </c>
      <c r="G662" s="169">
        <f t="shared" si="56"/>
        <v>23.5</v>
      </c>
      <c r="H662" s="511"/>
      <c r="I662" s="511"/>
      <c r="J662" s="511"/>
      <c r="K662" s="511"/>
      <c r="L662" s="512"/>
      <c r="M662" s="513"/>
    </row>
    <row r="663" spans="1:13" ht="15.75" customHeight="1">
      <c r="A663" s="533"/>
      <c r="B663" s="576"/>
      <c r="C663" s="197" t="s">
        <v>328</v>
      </c>
      <c r="D663" s="172" t="s">
        <v>50</v>
      </c>
      <c r="E663" s="168">
        <v>1E-3</v>
      </c>
      <c r="F663" s="27">
        <v>1972.8</v>
      </c>
      <c r="G663" s="169">
        <f t="shared" si="56"/>
        <v>1.9727999999999999</v>
      </c>
      <c r="H663" s="511"/>
      <c r="I663" s="511"/>
      <c r="J663" s="511"/>
      <c r="K663" s="511"/>
      <c r="L663" s="512"/>
      <c r="M663" s="513"/>
    </row>
    <row r="664" spans="1:13" ht="15.75" customHeight="1">
      <c r="A664" s="533"/>
      <c r="B664" s="576"/>
      <c r="C664" s="178" t="s">
        <v>148</v>
      </c>
      <c r="D664" s="172" t="s">
        <v>147</v>
      </c>
      <c r="E664" s="168">
        <v>1</v>
      </c>
      <c r="F664" s="23">
        <v>0.52</v>
      </c>
      <c r="G664" s="23">
        <f t="shared" si="56"/>
        <v>0.52</v>
      </c>
      <c r="H664" s="511"/>
      <c r="I664" s="511"/>
      <c r="J664" s="511"/>
      <c r="K664" s="511"/>
      <c r="L664" s="512"/>
      <c r="M664" s="513"/>
    </row>
    <row r="665" spans="1:13" s="12" customFormat="1" ht="15.75" customHeight="1">
      <c r="A665" s="533"/>
      <c r="B665" s="576"/>
      <c r="C665" s="159" t="s">
        <v>59</v>
      </c>
      <c r="D665" s="172" t="s">
        <v>147</v>
      </c>
      <c r="E665" s="168">
        <v>1</v>
      </c>
      <c r="F665" s="168">
        <v>2.64</v>
      </c>
      <c r="G665" s="169">
        <f t="shared" si="56"/>
        <v>2.64</v>
      </c>
      <c r="H665" s="511"/>
      <c r="I665" s="511"/>
      <c r="J665" s="511"/>
      <c r="K665" s="511"/>
      <c r="L665" s="512"/>
      <c r="M665" s="513"/>
    </row>
    <row r="666" spans="1:13" s="12" customFormat="1">
      <c r="A666" s="519" t="s">
        <v>127</v>
      </c>
      <c r="B666" s="519"/>
      <c r="C666" s="519"/>
      <c r="D666" s="519"/>
      <c r="E666" s="519"/>
      <c r="F666" s="519"/>
      <c r="G666" s="181">
        <f>G657+G658+G659+G660+G661+G662+G663+G664+G665</f>
        <v>74.532380000000018</v>
      </c>
      <c r="H666" s="192"/>
      <c r="I666" s="192"/>
      <c r="J666" s="192"/>
      <c r="K666" s="192"/>
      <c r="L666" s="181"/>
      <c r="M666" s="181">
        <f>G666+L657</f>
        <v>74.532380000000018</v>
      </c>
    </row>
    <row r="667" spans="1:13" ht="15.75" customHeight="1">
      <c r="A667" s="533" t="s">
        <v>1132</v>
      </c>
      <c r="B667" s="576" t="s">
        <v>972</v>
      </c>
      <c r="C667" s="159" t="s">
        <v>64</v>
      </c>
      <c r="D667" s="172" t="s">
        <v>147</v>
      </c>
      <c r="E667" s="168">
        <v>1</v>
      </c>
      <c r="F667" s="27">
        <v>0.7</v>
      </c>
      <c r="G667" s="169">
        <f>E667*F667</f>
        <v>0.7</v>
      </c>
      <c r="H667" s="511" t="s">
        <v>249</v>
      </c>
      <c r="I667" s="511">
        <f>26284.8</f>
        <v>26284.799999999999</v>
      </c>
      <c r="J667" s="515">
        <v>1</v>
      </c>
      <c r="K667" s="511">
        <v>1991</v>
      </c>
      <c r="L667" s="512"/>
      <c r="M667" s="513"/>
    </row>
    <row r="668" spans="1:13" ht="24" customHeight="1">
      <c r="A668" s="533"/>
      <c r="B668" s="576"/>
      <c r="C668" s="197" t="s">
        <v>378</v>
      </c>
      <c r="D668" s="172" t="s">
        <v>27</v>
      </c>
      <c r="E668" s="168">
        <v>1.2500000000000001E-2</v>
      </c>
      <c r="F668" s="168">
        <v>3293.96</v>
      </c>
      <c r="G668" s="169">
        <f t="shared" ref="G668:G675" si="57">E668*F668</f>
        <v>41.174500000000002</v>
      </c>
      <c r="H668" s="511"/>
      <c r="I668" s="511"/>
      <c r="J668" s="515"/>
      <c r="K668" s="511"/>
      <c r="L668" s="512"/>
      <c r="M668" s="513"/>
    </row>
    <row r="669" spans="1:13" ht="28.5" customHeight="1">
      <c r="A669" s="533"/>
      <c r="B669" s="576"/>
      <c r="C669" s="197" t="s">
        <v>97</v>
      </c>
      <c r="D669" s="172" t="s">
        <v>147</v>
      </c>
      <c r="E669" s="168">
        <v>1</v>
      </c>
      <c r="F669" s="168">
        <v>3.14</v>
      </c>
      <c r="G669" s="169">
        <f t="shared" si="57"/>
        <v>3.14</v>
      </c>
      <c r="H669" s="511"/>
      <c r="I669" s="511"/>
      <c r="J669" s="515"/>
      <c r="K669" s="511"/>
      <c r="L669" s="512"/>
      <c r="M669" s="513"/>
    </row>
    <row r="670" spans="1:13" ht="15.75" customHeight="1">
      <c r="A670" s="533"/>
      <c r="B670" s="576"/>
      <c r="C670" s="178" t="s">
        <v>223</v>
      </c>
      <c r="D670" s="172" t="s">
        <v>143</v>
      </c>
      <c r="E670" s="168">
        <v>3.0000000000000001E-3</v>
      </c>
      <c r="F670" s="168">
        <v>198.36</v>
      </c>
      <c r="G670" s="169">
        <f t="shared" si="57"/>
        <v>0.59508000000000005</v>
      </c>
      <c r="H670" s="511"/>
      <c r="I670" s="511"/>
      <c r="J670" s="515"/>
      <c r="K670" s="511"/>
      <c r="L670" s="512"/>
      <c r="M670" s="513"/>
    </row>
    <row r="671" spans="1:13" ht="15.75" customHeight="1">
      <c r="A671" s="533"/>
      <c r="B671" s="576"/>
      <c r="C671" s="178" t="s">
        <v>144</v>
      </c>
      <c r="D671" s="172" t="s">
        <v>143</v>
      </c>
      <c r="E671" s="168">
        <v>1E-3</v>
      </c>
      <c r="F671" s="27">
        <v>290</v>
      </c>
      <c r="G671" s="169">
        <f t="shared" si="57"/>
        <v>0.28999999999999998</v>
      </c>
      <c r="H671" s="511"/>
      <c r="I671" s="511"/>
      <c r="J671" s="515"/>
      <c r="K671" s="511"/>
      <c r="L671" s="512"/>
      <c r="M671" s="513"/>
    </row>
    <row r="672" spans="1:13" ht="15.75" customHeight="1">
      <c r="A672" s="533"/>
      <c r="B672" s="576"/>
      <c r="C672" s="178" t="s">
        <v>96</v>
      </c>
      <c r="D672" s="172" t="s">
        <v>146</v>
      </c>
      <c r="E672" s="168">
        <v>1</v>
      </c>
      <c r="F672" s="27">
        <v>23.5</v>
      </c>
      <c r="G672" s="169">
        <f t="shared" si="57"/>
        <v>23.5</v>
      </c>
      <c r="H672" s="511"/>
      <c r="I672" s="511"/>
      <c r="J672" s="511"/>
      <c r="K672" s="511"/>
      <c r="L672" s="512"/>
      <c r="M672" s="513"/>
    </row>
    <row r="673" spans="1:13" ht="15.75" customHeight="1">
      <c r="A673" s="533"/>
      <c r="B673" s="576"/>
      <c r="C673" s="197" t="s">
        <v>328</v>
      </c>
      <c r="D673" s="172" t="s">
        <v>50</v>
      </c>
      <c r="E673" s="168">
        <v>1E-3</v>
      </c>
      <c r="F673" s="27">
        <v>1972.8</v>
      </c>
      <c r="G673" s="169">
        <f t="shared" si="57"/>
        <v>1.9727999999999999</v>
      </c>
      <c r="H673" s="511"/>
      <c r="I673" s="511"/>
      <c r="J673" s="511"/>
      <c r="K673" s="511"/>
      <c r="L673" s="512"/>
      <c r="M673" s="513"/>
    </row>
    <row r="674" spans="1:13" ht="15.75" customHeight="1">
      <c r="A674" s="533"/>
      <c r="B674" s="576"/>
      <c r="C674" s="178" t="s">
        <v>148</v>
      </c>
      <c r="D674" s="172" t="s">
        <v>147</v>
      </c>
      <c r="E674" s="168">
        <v>1</v>
      </c>
      <c r="F674" s="23">
        <v>0.52</v>
      </c>
      <c r="G674" s="23">
        <f t="shared" si="57"/>
        <v>0.52</v>
      </c>
      <c r="H674" s="511"/>
      <c r="I674" s="511"/>
      <c r="J674" s="511"/>
      <c r="K674" s="511"/>
      <c r="L674" s="512"/>
      <c r="M674" s="513"/>
    </row>
    <row r="675" spans="1:13" s="12" customFormat="1" ht="15.75" customHeight="1">
      <c r="A675" s="533"/>
      <c r="B675" s="576"/>
      <c r="C675" s="159" t="s">
        <v>59</v>
      </c>
      <c r="D675" s="172" t="s">
        <v>147</v>
      </c>
      <c r="E675" s="168">
        <v>1</v>
      </c>
      <c r="F675" s="168">
        <v>2.64</v>
      </c>
      <c r="G675" s="169">
        <f t="shared" si="57"/>
        <v>2.64</v>
      </c>
      <c r="H675" s="511"/>
      <c r="I675" s="511"/>
      <c r="J675" s="511"/>
      <c r="K675" s="511"/>
      <c r="L675" s="512"/>
      <c r="M675" s="513"/>
    </row>
    <row r="676" spans="1:13" s="12" customFormat="1">
      <c r="A676" s="519" t="s">
        <v>127</v>
      </c>
      <c r="B676" s="519"/>
      <c r="C676" s="519"/>
      <c r="D676" s="519"/>
      <c r="E676" s="519"/>
      <c r="F676" s="519"/>
      <c r="G676" s="181">
        <f>G667+G668+G669+G670+G671+G672+G673+G674+G675</f>
        <v>74.532380000000018</v>
      </c>
      <c r="H676" s="192"/>
      <c r="I676" s="192"/>
      <c r="J676" s="192"/>
      <c r="K676" s="192"/>
      <c r="L676" s="181"/>
      <c r="M676" s="181">
        <f>G676+L667</f>
        <v>74.532380000000018</v>
      </c>
    </row>
    <row r="677" spans="1:13" s="12" customFormat="1">
      <c r="A677" s="533" t="s">
        <v>316</v>
      </c>
      <c r="B677" s="516" t="s">
        <v>872</v>
      </c>
      <c r="C677" s="197" t="s">
        <v>79</v>
      </c>
      <c r="D677" s="172" t="s">
        <v>143</v>
      </c>
      <c r="E677" s="168">
        <v>5.0000000000000001E-3</v>
      </c>
      <c r="F677" s="27">
        <v>198.36</v>
      </c>
      <c r="G677" s="169">
        <f>E677*F677</f>
        <v>0.99180000000000013</v>
      </c>
      <c r="H677" s="613"/>
      <c r="I677" s="613"/>
      <c r="J677" s="613"/>
      <c r="K677" s="613"/>
      <c r="L677" s="613"/>
      <c r="M677" s="613"/>
    </row>
    <row r="678" spans="1:13" s="12" customFormat="1">
      <c r="A678" s="533"/>
      <c r="B678" s="520"/>
      <c r="C678" s="178" t="s">
        <v>144</v>
      </c>
      <c r="D678" s="172" t="s">
        <v>143</v>
      </c>
      <c r="E678" s="168">
        <v>7.0000000000000001E-3</v>
      </c>
      <c r="F678" s="27">
        <v>190</v>
      </c>
      <c r="G678" s="169">
        <f>E678*F678</f>
        <v>1.33</v>
      </c>
      <c r="H678" s="613"/>
      <c r="I678" s="613"/>
      <c r="J678" s="613"/>
      <c r="K678" s="613"/>
      <c r="L678" s="613"/>
      <c r="M678" s="613"/>
    </row>
    <row r="679" spans="1:13" s="12" customFormat="1">
      <c r="A679" s="533"/>
      <c r="B679" s="520"/>
      <c r="C679" s="197" t="s">
        <v>328</v>
      </c>
      <c r="D679" s="172" t="s">
        <v>50</v>
      </c>
      <c r="E679" s="168">
        <v>1E-3</v>
      </c>
      <c r="F679" s="27">
        <v>1972.8</v>
      </c>
      <c r="G679" s="169">
        <f>E679*F679</f>
        <v>1.9727999999999999</v>
      </c>
      <c r="H679" s="613"/>
      <c r="I679" s="613"/>
      <c r="J679" s="613"/>
      <c r="K679" s="613"/>
      <c r="L679" s="613"/>
      <c r="M679" s="613"/>
    </row>
    <row r="680" spans="1:13" s="12" customFormat="1">
      <c r="A680" s="533"/>
      <c r="B680" s="520"/>
      <c r="C680" s="178" t="s">
        <v>325</v>
      </c>
      <c r="D680" s="172" t="s">
        <v>146</v>
      </c>
      <c r="E680" s="168">
        <v>1</v>
      </c>
      <c r="F680" s="27">
        <v>23.5</v>
      </c>
      <c r="G680" s="169">
        <f>E680*F680</f>
        <v>23.5</v>
      </c>
      <c r="H680" s="613"/>
      <c r="I680" s="613"/>
      <c r="J680" s="613"/>
      <c r="K680" s="613"/>
      <c r="L680" s="613"/>
      <c r="M680" s="613"/>
    </row>
    <row r="681" spans="1:13" s="12" customFormat="1">
      <c r="A681" s="533"/>
      <c r="B681" s="527"/>
      <c r="C681" s="197" t="s">
        <v>167</v>
      </c>
      <c r="D681" s="172" t="s">
        <v>147</v>
      </c>
      <c r="E681" s="168">
        <v>1</v>
      </c>
      <c r="F681" s="187">
        <v>56.5</v>
      </c>
      <c r="G681" s="169">
        <f>E681*F681</f>
        <v>56.5</v>
      </c>
      <c r="H681" s="613"/>
      <c r="I681" s="613"/>
      <c r="J681" s="613"/>
      <c r="K681" s="613"/>
      <c r="L681" s="613"/>
      <c r="M681" s="613"/>
    </row>
    <row r="682" spans="1:13" s="12" customFormat="1">
      <c r="A682" s="519" t="s">
        <v>127</v>
      </c>
      <c r="B682" s="519"/>
      <c r="C682" s="519"/>
      <c r="D682" s="519"/>
      <c r="E682" s="519"/>
      <c r="F682" s="519"/>
      <c r="G682" s="15">
        <f>SUM(G677:G681)</f>
        <v>84.294600000000003</v>
      </c>
      <c r="H682" s="171"/>
      <c r="I682" s="171"/>
      <c r="J682" s="171"/>
      <c r="K682" s="171"/>
      <c r="L682" s="171"/>
      <c r="M682" s="15">
        <f>G682</f>
        <v>84.294600000000003</v>
      </c>
    </row>
    <row r="683" spans="1:13" s="12" customFormat="1">
      <c r="A683" s="600" t="s">
        <v>317</v>
      </c>
      <c r="B683" s="516" t="s">
        <v>875</v>
      </c>
      <c r="C683" s="178" t="s">
        <v>133</v>
      </c>
      <c r="D683" s="172" t="s">
        <v>22</v>
      </c>
      <c r="E683" s="168">
        <v>0.04</v>
      </c>
      <c r="F683" s="168">
        <v>6.8</v>
      </c>
      <c r="G683" s="169">
        <f>E683*F683</f>
        <v>0.27200000000000002</v>
      </c>
      <c r="H683" s="511"/>
      <c r="I683" s="511"/>
      <c r="J683" s="511"/>
      <c r="K683" s="511"/>
      <c r="L683" s="511"/>
      <c r="M683" s="512"/>
    </row>
    <row r="684" spans="1:13" s="12" customFormat="1">
      <c r="A684" s="600"/>
      <c r="B684" s="520"/>
      <c r="C684" s="178" t="s">
        <v>96</v>
      </c>
      <c r="D684" s="172" t="s">
        <v>146</v>
      </c>
      <c r="E684" s="168">
        <v>1</v>
      </c>
      <c r="F684" s="29">
        <v>23.5</v>
      </c>
      <c r="G684" s="169">
        <f>E684*F684</f>
        <v>23.5</v>
      </c>
      <c r="H684" s="511"/>
      <c r="I684" s="511"/>
      <c r="J684" s="511"/>
      <c r="K684" s="511"/>
      <c r="L684" s="511"/>
      <c r="M684" s="512"/>
    </row>
    <row r="685" spans="1:13" s="12" customFormat="1">
      <c r="A685" s="600"/>
      <c r="B685" s="520"/>
      <c r="C685" s="178" t="s">
        <v>37</v>
      </c>
      <c r="D685" s="172" t="s">
        <v>22</v>
      </c>
      <c r="E685" s="168">
        <v>0.02</v>
      </c>
      <c r="F685" s="29">
        <v>18.850000000000001</v>
      </c>
      <c r="G685" s="169">
        <f>E685*F685</f>
        <v>0.37700000000000006</v>
      </c>
      <c r="H685" s="511"/>
      <c r="I685" s="511"/>
      <c r="J685" s="511"/>
      <c r="K685" s="511"/>
      <c r="L685" s="511"/>
      <c r="M685" s="512"/>
    </row>
    <row r="686" spans="1:13" s="12" customFormat="1">
      <c r="A686" s="600"/>
      <c r="B686" s="520"/>
      <c r="C686" s="178" t="s">
        <v>144</v>
      </c>
      <c r="D686" s="172" t="s">
        <v>143</v>
      </c>
      <c r="E686" s="168">
        <v>1.5E-3</v>
      </c>
      <c r="F686" s="27">
        <v>190</v>
      </c>
      <c r="G686" s="169">
        <f>E686*F686</f>
        <v>0.28500000000000003</v>
      </c>
      <c r="H686" s="511"/>
      <c r="I686" s="511"/>
      <c r="J686" s="511"/>
      <c r="K686" s="511"/>
      <c r="L686" s="511"/>
      <c r="M686" s="512"/>
    </row>
    <row r="687" spans="1:13" s="12" customFormat="1">
      <c r="A687" s="600"/>
      <c r="B687" s="527"/>
      <c r="C687" s="197" t="s">
        <v>328</v>
      </c>
      <c r="D687" s="172" t="s">
        <v>50</v>
      </c>
      <c r="E687" s="168">
        <v>1E-3</v>
      </c>
      <c r="F687" s="27">
        <v>1972.8</v>
      </c>
      <c r="G687" s="169">
        <f>E687*F687</f>
        <v>1.9727999999999999</v>
      </c>
      <c r="H687" s="168"/>
      <c r="I687" s="168"/>
      <c r="J687" s="168"/>
      <c r="K687" s="168"/>
      <c r="L687" s="168"/>
      <c r="M687" s="169"/>
    </row>
    <row r="688" spans="1:13" s="12" customFormat="1">
      <c r="A688" s="519" t="s">
        <v>127</v>
      </c>
      <c r="B688" s="519"/>
      <c r="C688" s="519"/>
      <c r="D688" s="519"/>
      <c r="E688" s="519"/>
      <c r="F688" s="519"/>
      <c r="G688" s="181">
        <f>SUM(G683:G687)</f>
        <v>26.406799999999997</v>
      </c>
      <c r="H688" s="168"/>
      <c r="I688" s="168"/>
      <c r="J688" s="168"/>
      <c r="K688" s="168"/>
      <c r="L688" s="168"/>
      <c r="M688" s="181">
        <f>G688</f>
        <v>26.406799999999997</v>
      </c>
    </row>
    <row r="689" spans="1:13" s="12" customFormat="1">
      <c r="A689" s="533" t="s">
        <v>638</v>
      </c>
      <c r="B689" s="516" t="s">
        <v>873</v>
      </c>
      <c r="C689" s="178" t="s">
        <v>175</v>
      </c>
      <c r="D689" s="172" t="s">
        <v>146</v>
      </c>
      <c r="E689" s="168">
        <v>1</v>
      </c>
      <c r="F689" s="27">
        <v>23.5</v>
      </c>
      <c r="G689" s="169">
        <f>E689*F689</f>
        <v>23.5</v>
      </c>
      <c r="H689" s="511"/>
      <c r="I689" s="511"/>
      <c r="J689" s="511"/>
      <c r="K689" s="511"/>
      <c r="L689" s="511"/>
      <c r="M689" s="513"/>
    </row>
    <row r="690" spans="1:13" s="12" customFormat="1">
      <c r="A690" s="533"/>
      <c r="B690" s="520"/>
      <c r="C690" s="197" t="s">
        <v>79</v>
      </c>
      <c r="D690" s="172" t="s">
        <v>143</v>
      </c>
      <c r="E690" s="168">
        <v>5.0000000000000001E-3</v>
      </c>
      <c r="F690" s="27">
        <v>198.36</v>
      </c>
      <c r="G690" s="169">
        <f>E690*F690</f>
        <v>0.99180000000000013</v>
      </c>
      <c r="H690" s="511"/>
      <c r="I690" s="511"/>
      <c r="J690" s="511"/>
      <c r="K690" s="511"/>
      <c r="L690" s="511"/>
      <c r="M690" s="513"/>
    </row>
    <row r="691" spans="1:13" s="12" customFormat="1">
      <c r="A691" s="533"/>
      <c r="B691" s="520"/>
      <c r="C691" s="197" t="s">
        <v>328</v>
      </c>
      <c r="D691" s="172" t="s">
        <v>50</v>
      </c>
      <c r="E691" s="168">
        <v>1E-3</v>
      </c>
      <c r="F691" s="27">
        <v>1972.8</v>
      </c>
      <c r="G691" s="169">
        <f>E691*F691</f>
        <v>1.9727999999999999</v>
      </c>
      <c r="H691" s="511"/>
      <c r="I691" s="511"/>
      <c r="J691" s="511"/>
      <c r="K691" s="511"/>
      <c r="L691" s="511"/>
      <c r="M691" s="513"/>
    </row>
    <row r="692" spans="1:13" s="12" customFormat="1">
      <c r="A692" s="533"/>
      <c r="B692" s="520"/>
      <c r="C692" s="178" t="s">
        <v>144</v>
      </c>
      <c r="D692" s="172" t="s">
        <v>143</v>
      </c>
      <c r="E692" s="168">
        <v>7.0000000000000001E-3</v>
      </c>
      <c r="F692" s="27">
        <v>190</v>
      </c>
      <c r="G692" s="169">
        <f>E692*F692</f>
        <v>1.33</v>
      </c>
      <c r="H692" s="511"/>
      <c r="I692" s="511"/>
      <c r="J692" s="511"/>
      <c r="K692" s="511"/>
      <c r="L692" s="511"/>
      <c r="M692" s="513"/>
    </row>
    <row r="693" spans="1:13" s="12" customFormat="1">
      <c r="A693" s="533"/>
      <c r="B693" s="527"/>
      <c r="C693" s="178" t="s">
        <v>24</v>
      </c>
      <c r="D693" s="172" t="s">
        <v>147</v>
      </c>
      <c r="E693" s="168">
        <v>1</v>
      </c>
      <c r="F693" s="27">
        <v>2.16</v>
      </c>
      <c r="G693" s="169">
        <f>E693*F693</f>
        <v>2.16</v>
      </c>
      <c r="H693" s="511"/>
      <c r="I693" s="511"/>
      <c r="J693" s="511"/>
      <c r="K693" s="511"/>
      <c r="L693" s="511"/>
      <c r="M693" s="513"/>
    </row>
    <row r="694" spans="1:13" s="12" customFormat="1">
      <c r="A694" s="519" t="s">
        <v>127</v>
      </c>
      <c r="B694" s="519"/>
      <c r="C694" s="519"/>
      <c r="D694" s="519"/>
      <c r="E694" s="519"/>
      <c r="F694" s="519"/>
      <c r="G694" s="181">
        <f>SUM(G689:G693)</f>
        <v>29.954600000000003</v>
      </c>
      <c r="H694" s="168"/>
      <c r="I694" s="168"/>
      <c r="J694" s="168"/>
      <c r="K694" s="168"/>
      <c r="L694" s="168"/>
      <c r="M694" s="181">
        <f>G694</f>
        <v>29.954600000000003</v>
      </c>
    </row>
    <row r="695" spans="1:13">
      <c r="A695" s="533" t="s">
        <v>639</v>
      </c>
      <c r="B695" s="516" t="s">
        <v>870</v>
      </c>
      <c r="C695" s="178" t="s">
        <v>144</v>
      </c>
      <c r="D695" s="172" t="s">
        <v>143</v>
      </c>
      <c r="E695" s="168">
        <v>1.5E-3</v>
      </c>
      <c r="F695" s="168">
        <v>190</v>
      </c>
      <c r="G695" s="169">
        <f t="shared" ref="G695:G701" si="58">E695*F695</f>
        <v>0.28500000000000003</v>
      </c>
      <c r="H695" s="511"/>
      <c r="I695" s="511"/>
      <c r="J695" s="515"/>
      <c r="K695" s="511"/>
      <c r="L695" s="512"/>
      <c r="M695" s="521"/>
    </row>
    <row r="696" spans="1:13">
      <c r="A696" s="533"/>
      <c r="B696" s="520"/>
      <c r="C696" s="159" t="s">
        <v>150</v>
      </c>
      <c r="D696" s="172" t="s">
        <v>146</v>
      </c>
      <c r="E696" s="168">
        <v>1</v>
      </c>
      <c r="F696" s="168">
        <v>23.5</v>
      </c>
      <c r="G696" s="169">
        <f t="shared" si="58"/>
        <v>23.5</v>
      </c>
      <c r="H696" s="511"/>
      <c r="I696" s="511"/>
      <c r="J696" s="511"/>
      <c r="K696" s="511"/>
      <c r="L696" s="512"/>
      <c r="M696" s="521"/>
    </row>
    <row r="697" spans="1:13">
      <c r="A697" s="533"/>
      <c r="B697" s="520"/>
      <c r="C697" s="159" t="s">
        <v>590</v>
      </c>
      <c r="D697" s="172" t="s">
        <v>591</v>
      </c>
      <c r="E697" s="168">
        <v>1E-3</v>
      </c>
      <c r="F697" s="168">
        <v>3375</v>
      </c>
      <c r="G697" s="169">
        <f t="shared" si="58"/>
        <v>3.375</v>
      </c>
      <c r="H697" s="511"/>
      <c r="I697" s="511"/>
      <c r="J697" s="511"/>
      <c r="K697" s="511"/>
      <c r="L697" s="512"/>
      <c r="M697" s="521"/>
    </row>
    <row r="698" spans="1:13">
      <c r="A698" s="533"/>
      <c r="B698" s="520"/>
      <c r="C698" s="197" t="s">
        <v>592</v>
      </c>
      <c r="D698" s="172" t="s">
        <v>143</v>
      </c>
      <c r="E698" s="168">
        <v>1E-3</v>
      </c>
      <c r="F698" s="27">
        <v>1623.75</v>
      </c>
      <c r="G698" s="169">
        <f t="shared" si="58"/>
        <v>1.62375</v>
      </c>
      <c r="H698" s="511"/>
      <c r="I698" s="511"/>
      <c r="J698" s="511"/>
      <c r="K698" s="511"/>
      <c r="L698" s="512"/>
      <c r="M698" s="521"/>
    </row>
    <row r="699" spans="1:13">
      <c r="A699" s="533"/>
      <c r="B699" s="520"/>
      <c r="C699" s="159" t="s">
        <v>593</v>
      </c>
      <c r="D699" s="172" t="s">
        <v>143</v>
      </c>
      <c r="E699" s="168">
        <v>1E-3</v>
      </c>
      <c r="F699" s="27">
        <v>1031.25</v>
      </c>
      <c r="G699" s="169">
        <f t="shared" si="58"/>
        <v>1.03125</v>
      </c>
      <c r="H699" s="511"/>
      <c r="I699" s="511"/>
      <c r="J699" s="511"/>
      <c r="K699" s="511"/>
      <c r="L699" s="512"/>
      <c r="M699" s="521"/>
    </row>
    <row r="700" spans="1:13">
      <c r="A700" s="533"/>
      <c r="B700" s="520"/>
      <c r="C700" s="159" t="s">
        <v>594</v>
      </c>
      <c r="D700" s="172" t="s">
        <v>143</v>
      </c>
      <c r="E700" s="168">
        <v>5.0000000000000001E-4</v>
      </c>
      <c r="F700" s="27"/>
      <c r="G700" s="169"/>
      <c r="H700" s="511"/>
      <c r="I700" s="511"/>
      <c r="J700" s="511"/>
      <c r="K700" s="511"/>
      <c r="L700" s="512"/>
      <c r="M700" s="521"/>
    </row>
    <row r="701" spans="1:13" ht="24">
      <c r="A701" s="533"/>
      <c r="B701" s="527"/>
      <c r="C701" s="197" t="s">
        <v>595</v>
      </c>
      <c r="D701" s="172" t="s">
        <v>143</v>
      </c>
      <c r="E701" s="168">
        <v>5.0000000000000001E-4</v>
      </c>
      <c r="F701" s="168">
        <v>6480</v>
      </c>
      <c r="G701" s="169">
        <f t="shared" si="58"/>
        <v>3.24</v>
      </c>
      <c r="H701" s="511"/>
      <c r="I701" s="511"/>
      <c r="J701" s="511"/>
      <c r="K701" s="511"/>
      <c r="L701" s="512"/>
      <c r="M701" s="521"/>
    </row>
    <row r="702" spans="1:13">
      <c r="A702" s="519" t="s">
        <v>127</v>
      </c>
      <c r="B702" s="519"/>
      <c r="C702" s="519"/>
      <c r="D702" s="519"/>
      <c r="E702" s="519"/>
      <c r="F702" s="519"/>
      <c r="G702" s="181">
        <f>SUM(G695:G701)</f>
        <v>33.055</v>
      </c>
      <c r="H702" s="168"/>
      <c r="I702" s="168"/>
      <c r="J702" s="168"/>
      <c r="K702" s="168"/>
      <c r="L702" s="192"/>
      <c r="M702" s="181">
        <f>G702+L695</f>
        <v>33.055</v>
      </c>
    </row>
    <row r="703" spans="1:13">
      <c r="A703" s="533" t="s">
        <v>640</v>
      </c>
      <c r="B703" s="516" t="s">
        <v>871</v>
      </c>
      <c r="C703" s="178" t="s">
        <v>144</v>
      </c>
      <c r="D703" s="172" t="s">
        <v>143</v>
      </c>
      <c r="E703" s="168">
        <v>1.5E-3</v>
      </c>
      <c r="F703" s="168">
        <v>190</v>
      </c>
      <c r="G703" s="169">
        <f t="shared" ref="G703:G707" si="59">E703*F703</f>
        <v>0.28500000000000003</v>
      </c>
      <c r="H703" s="511"/>
      <c r="I703" s="511"/>
      <c r="J703" s="515"/>
      <c r="K703" s="511"/>
      <c r="L703" s="512"/>
      <c r="M703" s="521"/>
    </row>
    <row r="704" spans="1:13">
      <c r="A704" s="533"/>
      <c r="B704" s="520"/>
      <c r="C704" s="159" t="s">
        <v>150</v>
      </c>
      <c r="D704" s="172" t="s">
        <v>146</v>
      </c>
      <c r="E704" s="168">
        <v>1</v>
      </c>
      <c r="F704" s="168">
        <v>23.5</v>
      </c>
      <c r="G704" s="169">
        <f t="shared" si="59"/>
        <v>23.5</v>
      </c>
      <c r="H704" s="511"/>
      <c r="I704" s="511"/>
      <c r="J704" s="511"/>
      <c r="K704" s="511"/>
      <c r="L704" s="512"/>
      <c r="M704" s="521"/>
    </row>
    <row r="705" spans="1:13">
      <c r="A705" s="533"/>
      <c r="B705" s="520"/>
      <c r="C705" s="159" t="s">
        <v>590</v>
      </c>
      <c r="D705" s="172" t="s">
        <v>591</v>
      </c>
      <c r="E705" s="168">
        <v>1E-3</v>
      </c>
      <c r="F705" s="168">
        <v>3375</v>
      </c>
      <c r="G705" s="169">
        <f t="shared" si="59"/>
        <v>3.375</v>
      </c>
      <c r="H705" s="511"/>
      <c r="I705" s="511"/>
      <c r="J705" s="511"/>
      <c r="K705" s="511"/>
      <c r="L705" s="512"/>
      <c r="M705" s="521"/>
    </row>
    <row r="706" spans="1:13">
      <c r="A706" s="533"/>
      <c r="B706" s="520"/>
      <c r="C706" s="197" t="s">
        <v>592</v>
      </c>
      <c r="D706" s="172" t="s">
        <v>143</v>
      </c>
      <c r="E706" s="168">
        <v>1E-3</v>
      </c>
      <c r="F706" s="27">
        <v>1623.75</v>
      </c>
      <c r="G706" s="169">
        <f t="shared" si="59"/>
        <v>1.62375</v>
      </c>
      <c r="H706" s="511"/>
      <c r="I706" s="511"/>
      <c r="J706" s="511"/>
      <c r="K706" s="511"/>
      <c r="L706" s="512"/>
      <c r="M706" s="521"/>
    </row>
    <row r="707" spans="1:13">
      <c r="A707" s="533"/>
      <c r="B707" s="520"/>
      <c r="C707" s="159" t="s">
        <v>593</v>
      </c>
      <c r="D707" s="172" t="s">
        <v>143</v>
      </c>
      <c r="E707" s="168">
        <v>1E-3</v>
      </c>
      <c r="F707" s="27">
        <v>1031.25</v>
      </c>
      <c r="G707" s="169">
        <f t="shared" si="59"/>
        <v>1.03125</v>
      </c>
      <c r="H707" s="511"/>
      <c r="I707" s="511"/>
      <c r="J707" s="511"/>
      <c r="K707" s="511"/>
      <c r="L707" s="512"/>
      <c r="M707" s="521"/>
    </row>
    <row r="708" spans="1:13">
      <c r="A708" s="533"/>
      <c r="B708" s="520"/>
      <c r="C708" s="159" t="s">
        <v>594</v>
      </c>
      <c r="D708" s="172" t="s">
        <v>143</v>
      </c>
      <c r="E708" s="168">
        <v>5.0000000000000001E-4</v>
      </c>
      <c r="F708" s="27"/>
      <c r="G708" s="169"/>
      <c r="H708" s="511"/>
      <c r="I708" s="511"/>
      <c r="J708" s="511"/>
      <c r="K708" s="511"/>
      <c r="L708" s="512"/>
      <c r="M708" s="521"/>
    </row>
    <row r="709" spans="1:13" ht="24">
      <c r="A709" s="533"/>
      <c r="B709" s="527"/>
      <c r="C709" s="197" t="s">
        <v>595</v>
      </c>
      <c r="D709" s="172" t="s">
        <v>143</v>
      </c>
      <c r="E709" s="168">
        <v>5.0000000000000001E-4</v>
      </c>
      <c r="F709" s="168">
        <v>6480</v>
      </c>
      <c r="G709" s="169">
        <f t="shared" ref="G709" si="60">E709*F709</f>
        <v>3.24</v>
      </c>
      <c r="H709" s="511"/>
      <c r="I709" s="511"/>
      <c r="J709" s="511"/>
      <c r="K709" s="511"/>
      <c r="L709" s="512"/>
      <c r="M709" s="521"/>
    </row>
    <row r="710" spans="1:13">
      <c r="A710" s="519" t="s">
        <v>127</v>
      </c>
      <c r="B710" s="519"/>
      <c r="C710" s="519"/>
      <c r="D710" s="519"/>
      <c r="E710" s="519"/>
      <c r="F710" s="519"/>
      <c r="G710" s="181">
        <f>SUM(G703:G709)</f>
        <v>33.055</v>
      </c>
      <c r="H710" s="168"/>
      <c r="I710" s="168"/>
      <c r="J710" s="168"/>
      <c r="K710" s="168"/>
      <c r="L710" s="192"/>
      <c r="M710" s="181">
        <f>G710+L703</f>
        <v>33.055</v>
      </c>
    </row>
    <row r="711" spans="1:13">
      <c r="A711" s="533" t="s">
        <v>795</v>
      </c>
      <c r="B711" s="516" t="s">
        <v>1111</v>
      </c>
      <c r="C711" s="178" t="s">
        <v>144</v>
      </c>
      <c r="D711" s="172" t="s">
        <v>143</v>
      </c>
      <c r="E711" s="168">
        <v>1.5E-3</v>
      </c>
      <c r="F711" s="168">
        <v>190</v>
      </c>
      <c r="G711" s="169">
        <f t="shared" ref="G711:G714" si="61">E711*F711</f>
        <v>0.28500000000000003</v>
      </c>
      <c r="H711" s="511"/>
      <c r="I711" s="511"/>
      <c r="J711" s="515"/>
      <c r="K711" s="511"/>
      <c r="L711" s="512"/>
      <c r="M711" s="521"/>
    </row>
    <row r="712" spans="1:13" ht="22.5" customHeight="1">
      <c r="A712" s="533"/>
      <c r="B712" s="520"/>
      <c r="C712" s="159" t="s">
        <v>150</v>
      </c>
      <c r="D712" s="172" t="s">
        <v>146</v>
      </c>
      <c r="E712" s="168">
        <v>1</v>
      </c>
      <c r="F712" s="168">
        <v>23.5</v>
      </c>
      <c r="G712" s="169">
        <f t="shared" si="61"/>
        <v>23.5</v>
      </c>
      <c r="H712" s="511"/>
      <c r="I712" s="511"/>
      <c r="J712" s="511"/>
      <c r="K712" s="511"/>
      <c r="L712" s="512"/>
      <c r="M712" s="521"/>
    </row>
    <row r="713" spans="1:13" ht="38.25" customHeight="1">
      <c r="A713" s="533"/>
      <c r="B713" s="520"/>
      <c r="C713" s="197" t="s">
        <v>596</v>
      </c>
      <c r="D713" s="172" t="s">
        <v>147</v>
      </c>
      <c r="E713" s="168">
        <v>2</v>
      </c>
      <c r="F713" s="168">
        <v>5.5</v>
      </c>
      <c r="G713" s="169">
        <f t="shared" si="61"/>
        <v>11</v>
      </c>
      <c r="H713" s="511"/>
      <c r="I713" s="511"/>
      <c r="J713" s="511"/>
      <c r="K713" s="511"/>
      <c r="L713" s="512"/>
      <c r="M713" s="521"/>
    </row>
    <row r="714" spans="1:13" ht="63" customHeight="1">
      <c r="A714" s="533"/>
      <c r="B714" s="527"/>
      <c r="C714" s="197" t="s">
        <v>597</v>
      </c>
      <c r="D714" s="172" t="s">
        <v>143</v>
      </c>
      <c r="E714" s="168">
        <v>1E-3</v>
      </c>
      <c r="F714" s="27">
        <v>1087.5</v>
      </c>
      <c r="G714" s="169">
        <f t="shared" si="61"/>
        <v>1.0875000000000001</v>
      </c>
      <c r="H714" s="511"/>
      <c r="I714" s="511"/>
      <c r="J714" s="511"/>
      <c r="K714" s="511"/>
      <c r="L714" s="512"/>
      <c r="M714" s="521"/>
    </row>
    <row r="715" spans="1:13">
      <c r="A715" s="519" t="s">
        <v>127</v>
      </c>
      <c r="B715" s="519"/>
      <c r="C715" s="519"/>
      <c r="D715" s="519"/>
      <c r="E715" s="519"/>
      <c r="F715" s="519"/>
      <c r="G715" s="181">
        <f>SUM(G711:G714)</f>
        <v>35.872499999999995</v>
      </c>
      <c r="H715" s="168"/>
      <c r="I715" s="168"/>
      <c r="J715" s="168"/>
      <c r="K715" s="168"/>
      <c r="L715" s="192"/>
      <c r="M715" s="181">
        <f>G715+L711</f>
        <v>35.872499999999995</v>
      </c>
    </row>
    <row r="716" spans="1:13" ht="12.75" customHeight="1">
      <c r="A716" s="522" t="s">
        <v>796</v>
      </c>
      <c r="B716" s="516" t="s">
        <v>798</v>
      </c>
      <c r="C716" s="122" t="s">
        <v>801</v>
      </c>
      <c r="D716" s="405" t="s">
        <v>802</v>
      </c>
      <c r="E716" s="385">
        <v>1</v>
      </c>
      <c r="F716" s="406">
        <v>0.45</v>
      </c>
      <c r="G716" s="385">
        <f>E716*F716</f>
        <v>0.45</v>
      </c>
      <c r="H716" s="534"/>
      <c r="I716" s="534"/>
      <c r="J716" s="581"/>
      <c r="K716" s="534"/>
      <c r="L716" s="528"/>
      <c r="M716" s="531"/>
    </row>
    <row r="717" spans="1:13">
      <c r="A717" s="523"/>
      <c r="B717" s="520"/>
      <c r="C717" s="407" t="s">
        <v>803</v>
      </c>
      <c r="D717" s="405" t="s">
        <v>802</v>
      </c>
      <c r="E717" s="408">
        <v>1</v>
      </c>
      <c r="F717" s="409">
        <v>4.45</v>
      </c>
      <c r="G717" s="385">
        <f>E717*F717</f>
        <v>4.45</v>
      </c>
      <c r="H717" s="535"/>
      <c r="I717" s="535"/>
      <c r="J717" s="535"/>
      <c r="K717" s="535"/>
      <c r="L717" s="529"/>
      <c r="M717" s="532"/>
    </row>
    <row r="718" spans="1:13">
      <c r="A718" s="523"/>
      <c r="B718" s="520"/>
      <c r="C718" s="122" t="s">
        <v>804</v>
      </c>
      <c r="D718" s="366" t="s">
        <v>50</v>
      </c>
      <c r="E718" s="385">
        <v>2E-3</v>
      </c>
      <c r="F718" s="406">
        <v>57565.83</v>
      </c>
      <c r="G718" s="384">
        <f>E718*F718</f>
        <v>115.13166000000001</v>
      </c>
      <c r="H718" s="535"/>
      <c r="I718" s="535"/>
      <c r="J718" s="535"/>
      <c r="K718" s="535"/>
      <c r="L718" s="529"/>
      <c r="M718" s="532"/>
    </row>
    <row r="719" spans="1:13">
      <c r="A719" s="523"/>
      <c r="B719" s="520"/>
      <c r="C719" s="407" t="s">
        <v>805</v>
      </c>
      <c r="D719" s="405" t="s">
        <v>146</v>
      </c>
      <c r="E719" s="408">
        <v>2</v>
      </c>
      <c r="F719" s="409">
        <v>4.1100000000000003</v>
      </c>
      <c r="G719" s="385">
        <f>E719*F719</f>
        <v>8.2200000000000006</v>
      </c>
      <c r="H719" s="535"/>
      <c r="I719" s="535"/>
      <c r="J719" s="535"/>
      <c r="K719" s="535"/>
      <c r="L719" s="529"/>
      <c r="M719" s="532"/>
    </row>
    <row r="720" spans="1:13">
      <c r="A720" s="524"/>
      <c r="B720" s="527"/>
      <c r="C720" s="407" t="s">
        <v>806</v>
      </c>
      <c r="D720" s="410" t="s">
        <v>50</v>
      </c>
      <c r="E720" s="411">
        <v>2E-3</v>
      </c>
      <c r="F720" s="412">
        <v>320</v>
      </c>
      <c r="G720" s="385">
        <f>E720*F720</f>
        <v>0.64</v>
      </c>
      <c r="H720" s="530"/>
      <c r="I720" s="530"/>
      <c r="J720" s="530"/>
      <c r="K720" s="530"/>
      <c r="L720" s="530"/>
      <c r="M720" s="530"/>
    </row>
    <row r="721" spans="1:13">
      <c r="A721" s="519" t="s">
        <v>127</v>
      </c>
      <c r="B721" s="519"/>
      <c r="C721" s="519"/>
      <c r="D721" s="519"/>
      <c r="E721" s="519"/>
      <c r="F721" s="519"/>
      <c r="G721" s="413">
        <f>SUM(G716:G720)</f>
        <v>128.89166</v>
      </c>
      <c r="H721" s="168"/>
      <c r="I721" s="168"/>
      <c r="J721" s="168"/>
      <c r="K721" s="168"/>
      <c r="L721" s="192"/>
      <c r="M721" s="181">
        <f>G721</f>
        <v>128.89166</v>
      </c>
    </row>
    <row r="722" spans="1:13">
      <c r="A722" s="533" t="s">
        <v>797</v>
      </c>
      <c r="B722" s="516" t="s">
        <v>807</v>
      </c>
      <c r="C722" s="122" t="s">
        <v>808</v>
      </c>
      <c r="D722" s="366" t="s">
        <v>802</v>
      </c>
      <c r="E722" s="385">
        <v>1</v>
      </c>
      <c r="F722" s="406">
        <v>819.72</v>
      </c>
      <c r="G722" s="385">
        <f>F722*1</f>
        <v>819.72</v>
      </c>
      <c r="H722" s="511"/>
      <c r="I722" s="511"/>
      <c r="J722" s="515"/>
      <c r="K722" s="511"/>
      <c r="L722" s="512"/>
      <c r="M722" s="521"/>
    </row>
    <row r="723" spans="1:13" ht="25.5">
      <c r="A723" s="533"/>
      <c r="B723" s="517"/>
      <c r="C723" s="122" t="s">
        <v>809</v>
      </c>
      <c r="D723" s="405" t="s">
        <v>802</v>
      </c>
      <c r="E723" s="385">
        <v>1</v>
      </c>
      <c r="F723" s="406">
        <v>4.9000000000000004</v>
      </c>
      <c r="G723" s="385">
        <f>E723*F723</f>
        <v>4.9000000000000004</v>
      </c>
      <c r="H723" s="511"/>
      <c r="I723" s="511"/>
      <c r="J723" s="511"/>
      <c r="K723" s="511"/>
      <c r="L723" s="512"/>
      <c r="M723" s="521"/>
    </row>
    <row r="724" spans="1:13">
      <c r="A724" s="533"/>
      <c r="B724" s="517"/>
      <c r="C724" s="407" t="s">
        <v>805</v>
      </c>
      <c r="D724" s="405" t="s">
        <v>146</v>
      </c>
      <c r="E724" s="408">
        <v>1</v>
      </c>
      <c r="F724" s="409">
        <v>4.1100000000000003</v>
      </c>
      <c r="G724" s="385">
        <f>E724*F724</f>
        <v>4.1100000000000003</v>
      </c>
      <c r="H724" s="511"/>
      <c r="I724" s="511"/>
      <c r="J724" s="511"/>
      <c r="K724" s="511"/>
      <c r="L724" s="512"/>
      <c r="M724" s="521"/>
    </row>
    <row r="725" spans="1:13">
      <c r="A725" s="533"/>
      <c r="B725" s="518"/>
      <c r="C725" s="407" t="s">
        <v>806</v>
      </c>
      <c r="D725" s="410" t="s">
        <v>50</v>
      </c>
      <c r="E725" s="411">
        <v>2E-3</v>
      </c>
      <c r="F725" s="412">
        <v>320</v>
      </c>
      <c r="G725" s="384">
        <f>E725*F725</f>
        <v>0.64</v>
      </c>
      <c r="H725" s="511"/>
      <c r="I725" s="511"/>
      <c r="J725" s="511"/>
      <c r="K725" s="511"/>
      <c r="L725" s="512"/>
      <c r="M725" s="521"/>
    </row>
    <row r="726" spans="1:13">
      <c r="A726" s="519" t="s">
        <v>127</v>
      </c>
      <c r="B726" s="519"/>
      <c r="C726" s="519"/>
      <c r="D726" s="519"/>
      <c r="E726" s="519"/>
      <c r="F726" s="519"/>
      <c r="G726" s="181">
        <f>SUM(G722:G725)</f>
        <v>829.37</v>
      </c>
      <c r="H726" s="168"/>
      <c r="I726" s="168"/>
      <c r="J726" s="168"/>
      <c r="K726" s="168"/>
      <c r="L726" s="192"/>
      <c r="M726" s="181">
        <f>G726</f>
        <v>829.37</v>
      </c>
    </row>
    <row r="727" spans="1:13">
      <c r="A727" s="533" t="s">
        <v>869</v>
      </c>
      <c r="B727" s="516" t="s">
        <v>810</v>
      </c>
      <c r="C727" s="122" t="s">
        <v>808</v>
      </c>
      <c r="D727" s="366" t="s">
        <v>802</v>
      </c>
      <c r="E727" s="385">
        <v>1</v>
      </c>
      <c r="F727" s="406">
        <v>169.43</v>
      </c>
      <c r="G727" s="385">
        <f>F727*1</f>
        <v>169.43</v>
      </c>
      <c r="H727" s="511"/>
      <c r="I727" s="511"/>
      <c r="J727" s="515"/>
      <c r="K727" s="511"/>
      <c r="L727" s="512"/>
      <c r="M727" s="521"/>
    </row>
    <row r="728" spans="1:13" ht="25.5">
      <c r="A728" s="533"/>
      <c r="B728" s="517"/>
      <c r="C728" s="122" t="s">
        <v>809</v>
      </c>
      <c r="D728" s="405" t="s">
        <v>802</v>
      </c>
      <c r="E728" s="385">
        <v>1</v>
      </c>
      <c r="F728" s="406">
        <v>4.9000000000000004</v>
      </c>
      <c r="G728" s="385">
        <f>E728*F728</f>
        <v>4.9000000000000004</v>
      </c>
      <c r="H728" s="511"/>
      <c r="I728" s="511"/>
      <c r="J728" s="511"/>
      <c r="K728" s="511"/>
      <c r="L728" s="512"/>
      <c r="M728" s="521"/>
    </row>
    <row r="729" spans="1:13">
      <c r="A729" s="533"/>
      <c r="B729" s="517"/>
      <c r="C729" s="407" t="s">
        <v>805</v>
      </c>
      <c r="D729" s="405" t="s">
        <v>146</v>
      </c>
      <c r="E729" s="408">
        <v>1</v>
      </c>
      <c r="F729" s="409">
        <v>4.1100000000000003</v>
      </c>
      <c r="G729" s="385">
        <f>E729*F729</f>
        <v>4.1100000000000003</v>
      </c>
      <c r="H729" s="511"/>
      <c r="I729" s="511"/>
      <c r="J729" s="511"/>
      <c r="K729" s="511"/>
      <c r="L729" s="512"/>
      <c r="M729" s="521"/>
    </row>
    <row r="730" spans="1:13">
      <c r="A730" s="533"/>
      <c r="B730" s="518"/>
      <c r="C730" s="407" t="s">
        <v>806</v>
      </c>
      <c r="D730" s="410" t="s">
        <v>50</v>
      </c>
      <c r="E730" s="411">
        <v>2E-3</v>
      </c>
      <c r="F730" s="412">
        <v>320</v>
      </c>
      <c r="G730" s="384">
        <f>E730*F730</f>
        <v>0.64</v>
      </c>
      <c r="H730" s="511"/>
      <c r="I730" s="511"/>
      <c r="J730" s="511"/>
      <c r="K730" s="511"/>
      <c r="L730" s="512"/>
      <c r="M730" s="521"/>
    </row>
    <row r="731" spans="1:13">
      <c r="A731" s="519" t="s">
        <v>127</v>
      </c>
      <c r="B731" s="519"/>
      <c r="C731" s="519"/>
      <c r="D731" s="519"/>
      <c r="E731" s="519"/>
      <c r="F731" s="519"/>
      <c r="G731" s="181">
        <f>SUM(G727:G730)</f>
        <v>179.08</v>
      </c>
      <c r="H731" s="168"/>
      <c r="I731" s="168"/>
      <c r="J731" s="168"/>
      <c r="K731" s="168"/>
      <c r="L731" s="192"/>
      <c r="M731" s="181">
        <f>G731</f>
        <v>179.08</v>
      </c>
    </row>
    <row r="732" spans="1:13" ht="23.25" customHeight="1">
      <c r="A732" s="522" t="s">
        <v>981</v>
      </c>
      <c r="B732" s="516" t="s">
        <v>993</v>
      </c>
      <c r="C732" s="195" t="s">
        <v>1112</v>
      </c>
      <c r="D732" s="172" t="s">
        <v>34</v>
      </c>
      <c r="E732" s="168">
        <v>1</v>
      </c>
      <c r="F732" s="27">
        <f>3436.92/500</f>
        <v>6.8738400000000004</v>
      </c>
      <c r="G732" s="169">
        <f>E732*F732</f>
        <v>6.8738400000000004</v>
      </c>
      <c r="H732" s="511"/>
      <c r="I732" s="511"/>
      <c r="J732" s="515"/>
      <c r="K732" s="511"/>
      <c r="L732" s="512"/>
      <c r="M732" s="513"/>
    </row>
    <row r="733" spans="1:13" ht="15.75" customHeight="1">
      <c r="A733" s="523"/>
      <c r="B733" s="520"/>
      <c r="C733" s="178" t="s">
        <v>1113</v>
      </c>
      <c r="D733" s="172" t="s">
        <v>34</v>
      </c>
      <c r="E733" s="168">
        <v>1</v>
      </c>
      <c r="F733" s="169">
        <f>3412.38/250</f>
        <v>13.649520000000001</v>
      </c>
      <c r="G733" s="27">
        <f t="shared" ref="G733:G752" si="62">E733*F733</f>
        <v>13.649520000000001</v>
      </c>
      <c r="H733" s="511"/>
      <c r="I733" s="511"/>
      <c r="J733" s="515"/>
      <c r="K733" s="511"/>
      <c r="L733" s="512"/>
      <c r="M733" s="513"/>
    </row>
    <row r="734" spans="1:13" ht="23.25" customHeight="1">
      <c r="A734" s="523"/>
      <c r="B734" s="520"/>
      <c r="C734" s="195" t="s">
        <v>1114</v>
      </c>
      <c r="D734" s="172" t="s">
        <v>34</v>
      </c>
      <c r="E734" s="168">
        <v>1</v>
      </c>
      <c r="F734" s="169">
        <f>1538.29/250</f>
        <v>6.1531599999999997</v>
      </c>
      <c r="G734" s="27">
        <f t="shared" si="62"/>
        <v>6.1531599999999997</v>
      </c>
      <c r="H734" s="511"/>
      <c r="I734" s="511"/>
      <c r="J734" s="515"/>
      <c r="K734" s="511"/>
      <c r="L734" s="512"/>
      <c r="M734" s="513"/>
    </row>
    <row r="735" spans="1:13" ht="22.5" customHeight="1">
      <c r="A735" s="523"/>
      <c r="B735" s="520"/>
      <c r="C735" s="197" t="s">
        <v>595</v>
      </c>
      <c r="D735" s="172" t="s">
        <v>34</v>
      </c>
      <c r="E735" s="168">
        <v>1</v>
      </c>
      <c r="F735" s="27">
        <f>6480/200</f>
        <v>32.4</v>
      </c>
      <c r="G735" s="169">
        <f t="shared" si="62"/>
        <v>32.4</v>
      </c>
      <c r="H735" s="511"/>
      <c r="I735" s="511"/>
      <c r="J735" s="515"/>
      <c r="K735" s="511"/>
      <c r="L735" s="512"/>
      <c r="M735" s="513"/>
    </row>
    <row r="736" spans="1:13" ht="15.75" customHeight="1">
      <c r="A736" s="523"/>
      <c r="B736" s="520"/>
      <c r="C736" s="195" t="s">
        <v>96</v>
      </c>
      <c r="D736" s="172" t="s">
        <v>146</v>
      </c>
      <c r="E736" s="168">
        <v>2</v>
      </c>
      <c r="F736" s="169">
        <v>23.5</v>
      </c>
      <c r="G736" s="27">
        <f t="shared" si="62"/>
        <v>47</v>
      </c>
      <c r="H736" s="511"/>
      <c r="I736" s="511"/>
      <c r="J736" s="515"/>
      <c r="K736" s="511"/>
      <c r="L736" s="512"/>
      <c r="M736" s="513"/>
    </row>
    <row r="737" spans="1:13" ht="27.75" customHeight="1">
      <c r="A737" s="523"/>
      <c r="B737" s="520"/>
      <c r="C737" s="195" t="s">
        <v>1115</v>
      </c>
      <c r="D737" s="172" t="s">
        <v>147</v>
      </c>
      <c r="E737" s="168">
        <v>1</v>
      </c>
      <c r="F737" s="169">
        <f>22600/60</f>
        <v>376.66666666666669</v>
      </c>
      <c r="G737" s="27">
        <f t="shared" si="62"/>
        <v>376.66666666666669</v>
      </c>
      <c r="H737" s="511"/>
      <c r="I737" s="511"/>
      <c r="J737" s="515"/>
      <c r="K737" s="511"/>
      <c r="L737" s="512"/>
      <c r="M737" s="513"/>
    </row>
    <row r="738" spans="1:13" ht="24.75" customHeight="1">
      <c r="A738" s="523"/>
      <c r="B738" s="520"/>
      <c r="C738" s="195" t="s">
        <v>334</v>
      </c>
      <c r="D738" s="172" t="s">
        <v>34</v>
      </c>
      <c r="E738" s="168">
        <v>1</v>
      </c>
      <c r="F738" s="169">
        <f>4652.22/250</f>
        <v>18.608880000000003</v>
      </c>
      <c r="G738" s="27">
        <f t="shared" si="62"/>
        <v>18.608880000000003</v>
      </c>
      <c r="H738" s="511"/>
      <c r="I738" s="511"/>
      <c r="J738" s="515"/>
      <c r="K738" s="511"/>
      <c r="L738" s="512"/>
      <c r="M738" s="513"/>
    </row>
    <row r="739" spans="1:13" ht="23.25" customHeight="1">
      <c r="A739" s="523"/>
      <c r="B739" s="520"/>
      <c r="C739" s="195" t="s">
        <v>335</v>
      </c>
      <c r="D739" s="172" t="s">
        <v>34</v>
      </c>
      <c r="E739" s="168">
        <v>1</v>
      </c>
      <c r="F739" s="169">
        <f>1031.25/250</f>
        <v>4.125</v>
      </c>
      <c r="G739" s="27">
        <f t="shared" si="62"/>
        <v>4.125</v>
      </c>
      <c r="H739" s="511"/>
      <c r="I739" s="511"/>
      <c r="J739" s="515"/>
      <c r="K739" s="511"/>
      <c r="L739" s="512"/>
      <c r="M739" s="513"/>
    </row>
    <row r="740" spans="1:13" ht="15" customHeight="1">
      <c r="A740" s="523"/>
      <c r="B740" s="520"/>
      <c r="C740" s="195" t="s">
        <v>409</v>
      </c>
      <c r="D740" s="172" t="s">
        <v>143</v>
      </c>
      <c r="E740" s="168">
        <v>1E-3</v>
      </c>
      <c r="F740" s="169">
        <v>5023.21</v>
      </c>
      <c r="G740" s="27">
        <f>E740*F740</f>
        <v>5.0232099999999997</v>
      </c>
      <c r="H740" s="511"/>
      <c r="I740" s="511"/>
      <c r="J740" s="515"/>
      <c r="K740" s="511"/>
      <c r="L740" s="512"/>
      <c r="M740" s="513"/>
    </row>
    <row r="741" spans="1:13" ht="25.5" customHeight="1">
      <c r="A741" s="523"/>
      <c r="B741" s="520"/>
      <c r="C741" s="195" t="s">
        <v>410</v>
      </c>
      <c r="D741" s="172" t="s">
        <v>34</v>
      </c>
      <c r="E741" s="168">
        <v>1</v>
      </c>
      <c r="F741" s="169">
        <f>1087.5/250</f>
        <v>4.3499999999999996</v>
      </c>
      <c r="G741" s="27">
        <f t="shared" si="62"/>
        <v>4.3499999999999996</v>
      </c>
      <c r="H741" s="511"/>
      <c r="I741" s="511"/>
      <c r="J741" s="515"/>
      <c r="K741" s="511"/>
      <c r="L741" s="512"/>
      <c r="M741" s="513"/>
    </row>
    <row r="742" spans="1:13" ht="15.75" customHeight="1">
      <c r="A742" s="523"/>
      <c r="B742" s="520"/>
      <c r="C742" s="195" t="s">
        <v>1116</v>
      </c>
      <c r="D742" s="172" t="s">
        <v>34</v>
      </c>
      <c r="E742" s="168">
        <v>1</v>
      </c>
      <c r="F742" s="169">
        <f>4582.83/250</f>
        <v>18.331319999999998</v>
      </c>
      <c r="G742" s="27">
        <f t="shared" si="62"/>
        <v>18.331319999999998</v>
      </c>
      <c r="H742" s="511"/>
      <c r="I742" s="511"/>
      <c r="J742" s="515"/>
      <c r="K742" s="511"/>
      <c r="L742" s="512"/>
      <c r="M742" s="513"/>
    </row>
    <row r="743" spans="1:13" ht="24" customHeight="1">
      <c r="A743" s="608"/>
      <c r="B743" s="517"/>
      <c r="C743" s="197" t="s">
        <v>1117</v>
      </c>
      <c r="D743" s="172" t="s">
        <v>147</v>
      </c>
      <c r="E743" s="168">
        <v>1</v>
      </c>
      <c r="F743" s="27">
        <f>238.41/50</f>
        <v>4.7682000000000002</v>
      </c>
      <c r="G743" s="169">
        <f t="shared" si="62"/>
        <v>4.7682000000000002</v>
      </c>
      <c r="H743" s="168"/>
      <c r="I743" s="168"/>
      <c r="J743" s="174"/>
      <c r="K743" s="168"/>
      <c r="L743" s="169"/>
      <c r="M743" s="181"/>
    </row>
    <row r="744" spans="1:13" ht="23.25" customHeight="1">
      <c r="A744" s="608"/>
      <c r="B744" s="517"/>
      <c r="C744" s="197" t="s">
        <v>1118</v>
      </c>
      <c r="D744" s="172" t="s">
        <v>147</v>
      </c>
      <c r="E744" s="168">
        <v>1</v>
      </c>
      <c r="F744" s="27">
        <f>181.8/100</f>
        <v>1.8180000000000001</v>
      </c>
      <c r="G744" s="169">
        <f t="shared" si="62"/>
        <v>1.8180000000000001</v>
      </c>
      <c r="H744" s="168"/>
      <c r="I744" s="168"/>
      <c r="J744" s="174"/>
      <c r="K744" s="168"/>
      <c r="L744" s="169"/>
      <c r="M744" s="181"/>
    </row>
    <row r="745" spans="1:13" ht="22.5" customHeight="1">
      <c r="A745" s="608"/>
      <c r="B745" s="517"/>
      <c r="C745" s="197" t="s">
        <v>1119</v>
      </c>
      <c r="D745" s="172" t="s">
        <v>147</v>
      </c>
      <c r="E745" s="168">
        <v>1</v>
      </c>
      <c r="F745" s="27">
        <f>177.31/100</f>
        <v>1.7731000000000001</v>
      </c>
      <c r="G745" s="169">
        <f t="shared" si="62"/>
        <v>1.7731000000000001</v>
      </c>
      <c r="H745" s="168"/>
      <c r="I745" s="168"/>
      <c r="J745" s="174"/>
      <c r="K745" s="168"/>
      <c r="L745" s="169"/>
      <c r="M745" s="181"/>
    </row>
    <row r="746" spans="1:13" ht="23.25" customHeight="1">
      <c r="A746" s="608"/>
      <c r="B746" s="517"/>
      <c r="C746" s="197" t="s">
        <v>1120</v>
      </c>
      <c r="D746" s="172" t="s">
        <v>147</v>
      </c>
      <c r="E746" s="168">
        <v>1</v>
      </c>
      <c r="F746" s="27">
        <f>353.83/100</f>
        <v>3.5383</v>
      </c>
      <c r="G746" s="169">
        <f t="shared" si="62"/>
        <v>3.5383</v>
      </c>
      <c r="H746" s="168"/>
      <c r="I746" s="168"/>
      <c r="J746" s="174"/>
      <c r="K746" s="168"/>
      <c r="L746" s="169"/>
      <c r="M746" s="181"/>
    </row>
    <row r="747" spans="1:13" ht="21" customHeight="1">
      <c r="A747" s="608"/>
      <c r="B747" s="517"/>
      <c r="C747" s="197" t="s">
        <v>1121</v>
      </c>
      <c r="D747" s="172" t="s">
        <v>147</v>
      </c>
      <c r="E747" s="168">
        <v>1</v>
      </c>
      <c r="F747" s="27">
        <f>238.17/100</f>
        <v>2.3816999999999999</v>
      </c>
      <c r="G747" s="169">
        <f t="shared" si="62"/>
        <v>2.3816999999999999</v>
      </c>
      <c r="H747" s="168"/>
      <c r="I747" s="168"/>
      <c r="J747" s="174"/>
      <c r="K747" s="168"/>
      <c r="L747" s="169"/>
      <c r="M747" s="181"/>
    </row>
    <row r="748" spans="1:13" ht="25.5" customHeight="1">
      <c r="A748" s="608"/>
      <c r="B748" s="517"/>
      <c r="C748" s="197" t="s">
        <v>1122</v>
      </c>
      <c r="D748" s="172" t="s">
        <v>147</v>
      </c>
      <c r="E748" s="168">
        <v>1</v>
      </c>
      <c r="F748" s="27">
        <v>4.7682000000000002</v>
      </c>
      <c r="G748" s="169">
        <f t="shared" si="62"/>
        <v>4.7682000000000002</v>
      </c>
      <c r="H748" s="168"/>
      <c r="I748" s="168"/>
      <c r="J748" s="174"/>
      <c r="K748" s="168"/>
      <c r="L748" s="169"/>
      <c r="M748" s="181"/>
    </row>
    <row r="749" spans="1:13" ht="23.25" customHeight="1">
      <c r="A749" s="608"/>
      <c r="B749" s="517"/>
      <c r="C749" s="197" t="s">
        <v>1123</v>
      </c>
      <c r="D749" s="172" t="s">
        <v>147</v>
      </c>
      <c r="E749" s="168">
        <v>1</v>
      </c>
      <c r="F749" s="27">
        <f>192.22/100</f>
        <v>1.9221999999999999</v>
      </c>
      <c r="G749" s="169">
        <f t="shared" si="62"/>
        <v>1.9221999999999999</v>
      </c>
      <c r="H749" s="168"/>
      <c r="I749" s="168"/>
      <c r="J749" s="174"/>
      <c r="K749" s="168"/>
      <c r="L749" s="169"/>
      <c r="M749" s="181"/>
    </row>
    <row r="750" spans="1:13" ht="27.75" customHeight="1">
      <c r="A750" s="608"/>
      <c r="B750" s="517"/>
      <c r="C750" s="197" t="s">
        <v>1124</v>
      </c>
      <c r="D750" s="172" t="s">
        <v>147</v>
      </c>
      <c r="E750" s="168">
        <v>1</v>
      </c>
      <c r="F750" s="27">
        <f>192.22/100</f>
        <v>1.9221999999999999</v>
      </c>
      <c r="G750" s="169">
        <f t="shared" si="62"/>
        <v>1.9221999999999999</v>
      </c>
      <c r="H750" s="168"/>
      <c r="I750" s="168"/>
      <c r="J750" s="174"/>
      <c r="K750" s="168"/>
      <c r="L750" s="169"/>
      <c r="M750" s="181"/>
    </row>
    <row r="751" spans="1:13" ht="21.75" customHeight="1">
      <c r="A751" s="608"/>
      <c r="B751" s="517"/>
      <c r="C751" s="197" t="s">
        <v>1125</v>
      </c>
      <c r="D751" s="172" t="s">
        <v>147</v>
      </c>
      <c r="E751" s="168">
        <v>1</v>
      </c>
      <c r="F751" s="27">
        <f>353.8/100</f>
        <v>3.5380000000000003</v>
      </c>
      <c r="G751" s="169">
        <f t="shared" si="62"/>
        <v>3.5380000000000003</v>
      </c>
      <c r="H751" s="168"/>
      <c r="I751" s="168"/>
      <c r="J751" s="174"/>
      <c r="K751" s="168"/>
      <c r="L751" s="169"/>
      <c r="M751" s="181"/>
    </row>
    <row r="752" spans="1:13" ht="24" customHeight="1">
      <c r="A752" s="568"/>
      <c r="B752" s="518"/>
      <c r="C752" s="197" t="s">
        <v>1126</v>
      </c>
      <c r="D752" s="172" t="s">
        <v>147</v>
      </c>
      <c r="E752" s="168">
        <v>1</v>
      </c>
      <c r="F752" s="27">
        <f>181.81/100</f>
        <v>1.8181</v>
      </c>
      <c r="G752" s="169">
        <f t="shared" si="62"/>
        <v>1.8181</v>
      </c>
      <c r="H752" s="168"/>
      <c r="I752" s="168"/>
      <c r="J752" s="174"/>
      <c r="K752" s="168"/>
      <c r="L752" s="169"/>
      <c r="M752" s="181"/>
    </row>
    <row r="753" spans="1:13">
      <c r="A753" s="551" t="s">
        <v>127</v>
      </c>
      <c r="B753" s="560"/>
      <c r="C753" s="560"/>
      <c r="D753" s="560"/>
      <c r="E753" s="560"/>
      <c r="F753" s="561"/>
      <c r="G753" s="181">
        <f>SUM(G732:G752)</f>
        <v>561.42959666666661</v>
      </c>
      <c r="H753" s="192"/>
      <c r="I753" s="192"/>
      <c r="J753" s="192"/>
      <c r="K753" s="192"/>
      <c r="L753" s="181"/>
      <c r="M753" s="181">
        <f>G753+L732</f>
        <v>561.42959666666661</v>
      </c>
    </row>
    <row r="754" spans="1:13">
      <c r="A754" s="546" t="s">
        <v>982</v>
      </c>
      <c r="B754" s="516" t="s">
        <v>974</v>
      </c>
      <c r="C754" s="178" t="s">
        <v>144</v>
      </c>
      <c r="D754" s="172" t="s">
        <v>143</v>
      </c>
      <c r="E754" s="168">
        <v>1.5E-3</v>
      </c>
      <c r="F754" s="168">
        <v>190</v>
      </c>
      <c r="G754" s="169">
        <f t="shared" ref="G754:G768" si="63">E754*F754</f>
        <v>0.28500000000000003</v>
      </c>
      <c r="H754" s="511"/>
      <c r="I754" s="511"/>
      <c r="J754" s="515"/>
      <c r="K754" s="511"/>
      <c r="L754" s="512"/>
      <c r="M754" s="521"/>
    </row>
    <row r="755" spans="1:13">
      <c r="A755" s="547"/>
      <c r="B755" s="520"/>
      <c r="C755" s="159" t="s">
        <v>150</v>
      </c>
      <c r="D755" s="172" t="s">
        <v>146</v>
      </c>
      <c r="E755" s="168">
        <v>2</v>
      </c>
      <c r="F755" s="168">
        <v>23.5</v>
      </c>
      <c r="G755" s="169">
        <f t="shared" si="63"/>
        <v>47</v>
      </c>
      <c r="H755" s="511"/>
      <c r="I755" s="511"/>
      <c r="J755" s="511"/>
      <c r="K755" s="511"/>
      <c r="L755" s="512"/>
      <c r="M755" s="521"/>
    </row>
    <row r="756" spans="1:13" ht="24">
      <c r="A756" s="547"/>
      <c r="B756" s="520"/>
      <c r="C756" s="197" t="s">
        <v>596</v>
      </c>
      <c r="D756" s="172" t="s">
        <v>147</v>
      </c>
      <c r="E756" s="168">
        <v>2</v>
      </c>
      <c r="F756" s="168">
        <v>5.5</v>
      </c>
      <c r="G756" s="169">
        <f t="shared" si="63"/>
        <v>11</v>
      </c>
      <c r="H756" s="511"/>
      <c r="I756" s="511"/>
      <c r="J756" s="511"/>
      <c r="K756" s="511"/>
      <c r="L756" s="512"/>
      <c r="M756" s="521"/>
    </row>
    <row r="757" spans="1:13" ht="24">
      <c r="A757" s="547"/>
      <c r="B757" s="520"/>
      <c r="C757" s="195" t="s">
        <v>1112</v>
      </c>
      <c r="D757" s="172" t="s">
        <v>34</v>
      </c>
      <c r="E757" s="168">
        <v>1</v>
      </c>
      <c r="F757" s="27">
        <f>3436.92/500</f>
        <v>6.8738400000000004</v>
      </c>
      <c r="G757" s="169">
        <f>E757*F757</f>
        <v>6.8738400000000004</v>
      </c>
      <c r="H757" s="511"/>
      <c r="I757" s="511"/>
      <c r="J757" s="511"/>
      <c r="K757" s="511"/>
      <c r="L757" s="512"/>
      <c r="M757" s="521"/>
    </row>
    <row r="758" spans="1:13" ht="24">
      <c r="A758" s="547"/>
      <c r="B758" s="520"/>
      <c r="C758" s="197" t="s">
        <v>1127</v>
      </c>
      <c r="D758" s="172" t="s">
        <v>143</v>
      </c>
      <c r="E758" s="168">
        <v>1E-3</v>
      </c>
      <c r="F758" s="27">
        <v>1087.5</v>
      </c>
      <c r="G758" s="169">
        <f t="shared" si="63"/>
        <v>1.0875000000000001</v>
      </c>
      <c r="H758" s="511"/>
      <c r="I758" s="511"/>
      <c r="J758" s="511"/>
      <c r="K758" s="511"/>
      <c r="L758" s="512"/>
      <c r="M758" s="521"/>
    </row>
    <row r="759" spans="1:13" ht="36">
      <c r="A759" s="562"/>
      <c r="B759" s="517"/>
      <c r="C759" s="197" t="s">
        <v>1117</v>
      </c>
      <c r="D759" s="172" t="s">
        <v>147</v>
      </c>
      <c r="E759" s="168">
        <v>1</v>
      </c>
      <c r="F759" s="27">
        <f>238.41/50</f>
        <v>4.7682000000000002</v>
      </c>
      <c r="G759" s="169">
        <f t="shared" si="63"/>
        <v>4.7682000000000002</v>
      </c>
      <c r="H759" s="168"/>
      <c r="I759" s="168"/>
      <c r="J759" s="168"/>
      <c r="K759" s="168"/>
      <c r="L759" s="169"/>
      <c r="M759" s="192"/>
    </row>
    <row r="760" spans="1:13" ht="24.75" customHeight="1">
      <c r="A760" s="562"/>
      <c r="B760" s="517"/>
      <c r="C760" s="197" t="s">
        <v>1118</v>
      </c>
      <c r="D760" s="172" t="s">
        <v>147</v>
      </c>
      <c r="E760" s="168">
        <v>1</v>
      </c>
      <c r="F760" s="27">
        <f>181.8/100</f>
        <v>1.8180000000000001</v>
      </c>
      <c r="G760" s="169">
        <f t="shared" si="63"/>
        <v>1.8180000000000001</v>
      </c>
      <c r="H760" s="168"/>
      <c r="I760" s="168"/>
      <c r="J760" s="168"/>
      <c r="K760" s="168"/>
      <c r="L760" s="169"/>
      <c r="M760" s="192"/>
    </row>
    <row r="761" spans="1:13" ht="24.75" customHeight="1">
      <c r="A761" s="562"/>
      <c r="B761" s="517"/>
      <c r="C761" s="197" t="s">
        <v>1119</v>
      </c>
      <c r="D761" s="172" t="s">
        <v>147</v>
      </c>
      <c r="E761" s="168">
        <v>1</v>
      </c>
      <c r="F761" s="27">
        <f>177.31/100</f>
        <v>1.7731000000000001</v>
      </c>
      <c r="G761" s="169">
        <f t="shared" si="63"/>
        <v>1.7731000000000001</v>
      </c>
      <c r="H761" s="168"/>
      <c r="I761" s="168"/>
      <c r="J761" s="168"/>
      <c r="K761" s="168"/>
      <c r="L761" s="169"/>
      <c r="M761" s="192"/>
    </row>
    <row r="762" spans="1:13" ht="24">
      <c r="A762" s="562"/>
      <c r="B762" s="517"/>
      <c r="C762" s="197" t="s">
        <v>1120</v>
      </c>
      <c r="D762" s="172" t="s">
        <v>147</v>
      </c>
      <c r="E762" s="168">
        <v>1</v>
      </c>
      <c r="F762" s="27">
        <f>353.83/100</f>
        <v>3.5383</v>
      </c>
      <c r="G762" s="169">
        <f t="shared" si="63"/>
        <v>3.5383</v>
      </c>
      <c r="H762" s="168"/>
      <c r="I762" s="168"/>
      <c r="J762" s="168"/>
      <c r="K762" s="168"/>
      <c r="L762" s="169"/>
      <c r="M762" s="192"/>
    </row>
    <row r="763" spans="1:13" ht="24">
      <c r="A763" s="562"/>
      <c r="B763" s="517"/>
      <c r="C763" s="197" t="s">
        <v>1121</v>
      </c>
      <c r="D763" s="172" t="s">
        <v>147</v>
      </c>
      <c r="E763" s="168">
        <v>1</v>
      </c>
      <c r="F763" s="27">
        <f>238.17/100</f>
        <v>2.3816999999999999</v>
      </c>
      <c r="G763" s="169">
        <f t="shared" si="63"/>
        <v>2.3816999999999999</v>
      </c>
      <c r="H763" s="168"/>
      <c r="I763" s="168"/>
      <c r="J763" s="168"/>
      <c r="K763" s="168"/>
      <c r="L763" s="169"/>
      <c r="M763" s="192"/>
    </row>
    <row r="764" spans="1:13" ht="24">
      <c r="A764" s="562"/>
      <c r="B764" s="517"/>
      <c r="C764" s="197" t="s">
        <v>1122</v>
      </c>
      <c r="D764" s="172" t="s">
        <v>147</v>
      </c>
      <c r="E764" s="168">
        <v>1</v>
      </c>
      <c r="F764" s="27">
        <v>4.7682000000000002</v>
      </c>
      <c r="G764" s="169">
        <f t="shared" si="63"/>
        <v>4.7682000000000002</v>
      </c>
      <c r="H764" s="168"/>
      <c r="I764" s="168"/>
      <c r="J764" s="168"/>
      <c r="K764" s="168"/>
      <c r="L764" s="169"/>
      <c r="M764" s="192"/>
    </row>
    <row r="765" spans="1:13" ht="24">
      <c r="A765" s="562"/>
      <c r="B765" s="517"/>
      <c r="C765" s="197" t="s">
        <v>1123</v>
      </c>
      <c r="D765" s="172" t="s">
        <v>147</v>
      </c>
      <c r="E765" s="168">
        <v>1</v>
      </c>
      <c r="F765" s="27">
        <f>192.22/100</f>
        <v>1.9221999999999999</v>
      </c>
      <c r="G765" s="169">
        <f t="shared" si="63"/>
        <v>1.9221999999999999</v>
      </c>
      <c r="H765" s="168"/>
      <c r="I765" s="168"/>
      <c r="J765" s="168"/>
      <c r="K765" s="168"/>
      <c r="L765" s="169"/>
      <c r="M765" s="192"/>
    </row>
    <row r="766" spans="1:13" ht="24">
      <c r="A766" s="562"/>
      <c r="B766" s="517"/>
      <c r="C766" s="197" t="s">
        <v>1124</v>
      </c>
      <c r="D766" s="172" t="s">
        <v>147</v>
      </c>
      <c r="E766" s="168">
        <v>1</v>
      </c>
      <c r="F766" s="27">
        <f>192.22/100</f>
        <v>1.9221999999999999</v>
      </c>
      <c r="G766" s="169">
        <f t="shared" si="63"/>
        <v>1.9221999999999999</v>
      </c>
      <c r="H766" s="168"/>
      <c r="I766" s="168"/>
      <c r="J766" s="168"/>
      <c r="K766" s="168"/>
      <c r="L766" s="169"/>
      <c r="M766" s="192"/>
    </row>
    <row r="767" spans="1:13" ht="24">
      <c r="A767" s="562"/>
      <c r="B767" s="517"/>
      <c r="C767" s="197" t="s">
        <v>1125</v>
      </c>
      <c r="D767" s="172" t="s">
        <v>147</v>
      </c>
      <c r="E767" s="168">
        <v>1</v>
      </c>
      <c r="F767" s="27">
        <f>353.8/100</f>
        <v>3.5380000000000003</v>
      </c>
      <c r="G767" s="169">
        <f t="shared" si="63"/>
        <v>3.5380000000000003</v>
      </c>
      <c r="H767" s="168"/>
      <c r="I767" s="168"/>
      <c r="J767" s="168"/>
      <c r="K767" s="168"/>
      <c r="L767" s="169"/>
      <c r="M767" s="192"/>
    </row>
    <row r="768" spans="1:13" ht="24">
      <c r="A768" s="563"/>
      <c r="B768" s="518"/>
      <c r="C768" s="197" t="s">
        <v>1126</v>
      </c>
      <c r="D768" s="172" t="s">
        <v>147</v>
      </c>
      <c r="E768" s="168">
        <v>1</v>
      </c>
      <c r="F768" s="27">
        <f>181.81/100</f>
        <v>1.8181</v>
      </c>
      <c r="G768" s="169">
        <f t="shared" si="63"/>
        <v>1.8181</v>
      </c>
      <c r="H768" s="168"/>
      <c r="I768" s="168"/>
      <c r="J768" s="168"/>
      <c r="K768" s="168"/>
      <c r="L768" s="169"/>
      <c r="M768" s="192"/>
    </row>
    <row r="769" spans="1:13">
      <c r="A769" s="519" t="s">
        <v>127</v>
      </c>
      <c r="B769" s="519"/>
      <c r="C769" s="519"/>
      <c r="D769" s="519"/>
      <c r="E769" s="519"/>
      <c r="F769" s="519"/>
      <c r="G769" s="181">
        <f>SUM(G754:G768)</f>
        <v>94.494340000000022</v>
      </c>
      <c r="H769" s="168"/>
      <c r="I769" s="168"/>
      <c r="J769" s="168"/>
      <c r="K769" s="168"/>
      <c r="L769" s="192"/>
      <c r="M769" s="181">
        <f>G769+L754</f>
        <v>94.494340000000022</v>
      </c>
    </row>
    <row r="770" spans="1:13" ht="24" customHeight="1">
      <c r="A770" s="522" t="s">
        <v>983</v>
      </c>
      <c r="B770" s="516" t="s">
        <v>975</v>
      </c>
      <c r="C770" s="197" t="s">
        <v>1127</v>
      </c>
      <c r="D770" s="172" t="s">
        <v>143</v>
      </c>
      <c r="E770" s="168">
        <v>1E-3</v>
      </c>
      <c r="F770" s="27">
        <v>1087.5</v>
      </c>
      <c r="G770" s="169">
        <f t="shared" ref="G770:G772" si="64">E770*F770</f>
        <v>1.0875000000000001</v>
      </c>
      <c r="H770" s="168"/>
      <c r="I770" s="168"/>
      <c r="J770" s="168"/>
      <c r="K770" s="168"/>
      <c r="L770" s="192"/>
      <c r="M770" s="181"/>
    </row>
    <row r="771" spans="1:13" ht="15.75" customHeight="1">
      <c r="A771" s="523"/>
      <c r="B771" s="520"/>
      <c r="C771" s="178" t="s">
        <v>144</v>
      </c>
      <c r="D771" s="172" t="s">
        <v>143</v>
      </c>
      <c r="E771" s="168">
        <v>1.5E-3</v>
      </c>
      <c r="F771" s="168">
        <v>190</v>
      </c>
      <c r="G771" s="169">
        <f t="shared" si="64"/>
        <v>0.28500000000000003</v>
      </c>
      <c r="H771" s="168"/>
      <c r="I771" s="168"/>
      <c r="J771" s="168"/>
      <c r="K771" s="168"/>
      <c r="L771" s="192"/>
      <c r="M771" s="181"/>
    </row>
    <row r="772" spans="1:13" ht="15.75" customHeight="1">
      <c r="A772" s="523"/>
      <c r="B772" s="520"/>
      <c r="C772" s="159" t="s">
        <v>150</v>
      </c>
      <c r="D772" s="172" t="s">
        <v>146</v>
      </c>
      <c r="E772" s="168">
        <v>2</v>
      </c>
      <c r="F772" s="168">
        <v>23.5</v>
      </c>
      <c r="G772" s="169">
        <f t="shared" si="64"/>
        <v>47</v>
      </c>
      <c r="H772" s="168"/>
      <c r="I772" s="168"/>
      <c r="J772" s="168"/>
      <c r="K772" s="168"/>
      <c r="L772" s="192"/>
      <c r="M772" s="181"/>
    </row>
    <row r="773" spans="1:13" ht="16.5" customHeight="1">
      <c r="A773" s="523"/>
      <c r="B773" s="525"/>
      <c r="C773" s="195" t="s">
        <v>409</v>
      </c>
      <c r="D773" s="172" t="s">
        <v>143</v>
      </c>
      <c r="E773" s="168">
        <v>1E-3</v>
      </c>
      <c r="F773" s="169">
        <v>5023.21</v>
      </c>
      <c r="G773" s="27">
        <f>E773*F773</f>
        <v>5.0232099999999997</v>
      </c>
      <c r="H773" s="168"/>
      <c r="I773" s="168"/>
      <c r="J773" s="168"/>
      <c r="K773" s="168"/>
      <c r="L773" s="192"/>
      <c r="M773" s="181"/>
    </row>
    <row r="774" spans="1:13" ht="24">
      <c r="A774" s="523"/>
      <c r="B774" s="525"/>
      <c r="C774" s="195" t="s">
        <v>335</v>
      </c>
      <c r="D774" s="172" t="s">
        <v>34</v>
      </c>
      <c r="E774" s="168">
        <v>1</v>
      </c>
      <c r="F774" s="169">
        <f>1031.25/250</f>
        <v>4.125</v>
      </c>
      <c r="G774" s="27">
        <f t="shared" ref="G774:G775" si="65">E774*F774</f>
        <v>4.125</v>
      </c>
      <c r="H774" s="168"/>
      <c r="I774" s="168"/>
      <c r="J774" s="168"/>
      <c r="K774" s="168"/>
      <c r="L774" s="192"/>
      <c r="M774" s="181"/>
    </row>
    <row r="775" spans="1:13">
      <c r="A775" s="523"/>
      <c r="B775" s="525"/>
      <c r="C775" s="178" t="s">
        <v>1113</v>
      </c>
      <c r="D775" s="172" t="s">
        <v>34</v>
      </c>
      <c r="E775" s="168">
        <v>1</v>
      </c>
      <c r="F775" s="169">
        <f>3412.38/250</f>
        <v>13.649520000000001</v>
      </c>
      <c r="G775" s="27">
        <f t="shared" si="65"/>
        <v>13.649520000000001</v>
      </c>
      <c r="H775" s="168"/>
      <c r="I775" s="168"/>
      <c r="J775" s="168"/>
      <c r="K775" s="168"/>
      <c r="L775" s="192"/>
      <c r="M775" s="181"/>
    </row>
    <row r="776" spans="1:13" ht="24">
      <c r="A776" s="523"/>
      <c r="B776" s="525"/>
      <c r="C776" s="195" t="s">
        <v>1112</v>
      </c>
      <c r="D776" s="172" t="s">
        <v>34</v>
      </c>
      <c r="E776" s="168">
        <v>1</v>
      </c>
      <c r="F776" s="27">
        <f>3436.92/500</f>
        <v>6.8738400000000004</v>
      </c>
      <c r="G776" s="169">
        <f>E776*F776</f>
        <v>6.8738400000000004</v>
      </c>
      <c r="H776" s="168"/>
      <c r="I776" s="168"/>
      <c r="J776" s="168"/>
      <c r="K776" s="168"/>
      <c r="L776" s="192"/>
      <c r="M776" s="181"/>
    </row>
    <row r="777" spans="1:13" ht="36">
      <c r="A777" s="523"/>
      <c r="B777" s="525"/>
      <c r="C777" s="197" t="s">
        <v>1117</v>
      </c>
      <c r="D777" s="172" t="s">
        <v>147</v>
      </c>
      <c r="E777" s="168">
        <v>1</v>
      </c>
      <c r="F777" s="27">
        <f>238.41/50</f>
        <v>4.7682000000000002</v>
      </c>
      <c r="G777" s="169">
        <f t="shared" ref="G777:G786" si="66">E777*F777</f>
        <v>4.7682000000000002</v>
      </c>
      <c r="H777" s="168"/>
      <c r="I777" s="168"/>
      <c r="J777" s="168"/>
      <c r="K777" s="168"/>
      <c r="L777" s="192"/>
      <c r="M777" s="181"/>
    </row>
    <row r="778" spans="1:13" ht="23.25" customHeight="1">
      <c r="A778" s="523"/>
      <c r="B778" s="525"/>
      <c r="C778" s="197" t="s">
        <v>1118</v>
      </c>
      <c r="D778" s="172" t="s">
        <v>147</v>
      </c>
      <c r="E778" s="168">
        <v>1</v>
      </c>
      <c r="F778" s="27">
        <f>181.8/100</f>
        <v>1.8180000000000001</v>
      </c>
      <c r="G778" s="169">
        <f t="shared" si="66"/>
        <v>1.8180000000000001</v>
      </c>
      <c r="H778" s="168"/>
      <c r="I778" s="168"/>
      <c r="J778" s="168"/>
      <c r="K778" s="168"/>
      <c r="L778" s="192"/>
      <c r="M778" s="181"/>
    </row>
    <row r="779" spans="1:13" ht="24.75" customHeight="1">
      <c r="A779" s="523"/>
      <c r="B779" s="525"/>
      <c r="C779" s="197" t="s">
        <v>1119</v>
      </c>
      <c r="D779" s="172" t="s">
        <v>147</v>
      </c>
      <c r="E779" s="168">
        <v>1</v>
      </c>
      <c r="F779" s="27">
        <f>177.31/100</f>
        <v>1.7731000000000001</v>
      </c>
      <c r="G779" s="169">
        <f t="shared" si="66"/>
        <v>1.7731000000000001</v>
      </c>
      <c r="H779" s="168"/>
      <c r="I779" s="168"/>
      <c r="J779" s="168"/>
      <c r="K779" s="168"/>
      <c r="L779" s="192"/>
      <c r="M779" s="181"/>
    </row>
    <row r="780" spans="1:13" ht="24">
      <c r="A780" s="523"/>
      <c r="B780" s="525"/>
      <c r="C780" s="197" t="s">
        <v>1120</v>
      </c>
      <c r="D780" s="172" t="s">
        <v>147</v>
      </c>
      <c r="E780" s="168">
        <v>1</v>
      </c>
      <c r="F780" s="27">
        <f>353.83/100</f>
        <v>3.5383</v>
      </c>
      <c r="G780" s="169">
        <f t="shared" si="66"/>
        <v>3.5383</v>
      </c>
      <c r="H780" s="168"/>
      <c r="I780" s="168"/>
      <c r="J780" s="168"/>
      <c r="K780" s="168"/>
      <c r="L780" s="192"/>
      <c r="M780" s="181"/>
    </row>
    <row r="781" spans="1:13" ht="24">
      <c r="A781" s="523"/>
      <c r="B781" s="525"/>
      <c r="C781" s="197" t="s">
        <v>1121</v>
      </c>
      <c r="D781" s="172" t="s">
        <v>147</v>
      </c>
      <c r="E781" s="168">
        <v>1</v>
      </c>
      <c r="F781" s="27">
        <f>238.17/100</f>
        <v>2.3816999999999999</v>
      </c>
      <c r="G781" s="169">
        <f t="shared" si="66"/>
        <v>2.3816999999999999</v>
      </c>
      <c r="H781" s="168"/>
      <c r="I781" s="168"/>
      <c r="J781" s="168"/>
      <c r="K781" s="168"/>
      <c r="L781" s="192"/>
      <c r="M781" s="181"/>
    </row>
    <row r="782" spans="1:13" ht="24">
      <c r="A782" s="523"/>
      <c r="B782" s="525"/>
      <c r="C782" s="197" t="s">
        <v>1122</v>
      </c>
      <c r="D782" s="172" t="s">
        <v>147</v>
      </c>
      <c r="E782" s="168">
        <v>1</v>
      </c>
      <c r="F782" s="27">
        <v>4.7682000000000002</v>
      </c>
      <c r="G782" s="169">
        <f t="shared" si="66"/>
        <v>4.7682000000000002</v>
      </c>
      <c r="H782" s="168"/>
      <c r="I782" s="168"/>
      <c r="J782" s="168"/>
      <c r="K782" s="168"/>
      <c r="L782" s="192"/>
      <c r="M782" s="181"/>
    </row>
    <row r="783" spans="1:13" ht="24">
      <c r="A783" s="523"/>
      <c r="B783" s="525"/>
      <c r="C783" s="197" t="s">
        <v>1123</v>
      </c>
      <c r="D783" s="172" t="s">
        <v>147</v>
      </c>
      <c r="E783" s="168">
        <v>1</v>
      </c>
      <c r="F783" s="27">
        <f>192.22/100</f>
        <v>1.9221999999999999</v>
      </c>
      <c r="G783" s="169">
        <f t="shared" si="66"/>
        <v>1.9221999999999999</v>
      </c>
      <c r="H783" s="168"/>
      <c r="I783" s="168"/>
      <c r="J783" s="168"/>
      <c r="K783" s="168"/>
      <c r="L783" s="192"/>
      <c r="M783" s="181"/>
    </row>
    <row r="784" spans="1:13" ht="24">
      <c r="A784" s="523"/>
      <c r="B784" s="525"/>
      <c r="C784" s="197" t="s">
        <v>1124</v>
      </c>
      <c r="D784" s="172" t="s">
        <v>147</v>
      </c>
      <c r="E784" s="168">
        <v>1</v>
      </c>
      <c r="F784" s="27">
        <f>192.22/100</f>
        <v>1.9221999999999999</v>
      </c>
      <c r="G784" s="169">
        <f t="shared" si="66"/>
        <v>1.9221999999999999</v>
      </c>
      <c r="H784" s="168"/>
      <c r="I784" s="168"/>
      <c r="J784" s="168"/>
      <c r="K784" s="168"/>
      <c r="L784" s="192"/>
      <c r="M784" s="181"/>
    </row>
    <row r="785" spans="1:13" ht="24">
      <c r="A785" s="523"/>
      <c r="B785" s="525"/>
      <c r="C785" s="197" t="s">
        <v>1125</v>
      </c>
      <c r="D785" s="172" t="s">
        <v>147</v>
      </c>
      <c r="E785" s="168">
        <v>1</v>
      </c>
      <c r="F785" s="27">
        <f>353.8/100</f>
        <v>3.5380000000000003</v>
      </c>
      <c r="G785" s="169">
        <f t="shared" si="66"/>
        <v>3.5380000000000003</v>
      </c>
      <c r="H785" s="168"/>
      <c r="I785" s="168"/>
      <c r="J785" s="168"/>
      <c r="K785" s="168"/>
      <c r="L785" s="192"/>
      <c r="M785" s="181"/>
    </row>
    <row r="786" spans="1:13" ht="24">
      <c r="A786" s="524"/>
      <c r="B786" s="526"/>
      <c r="C786" s="197" t="s">
        <v>1126</v>
      </c>
      <c r="D786" s="172" t="s">
        <v>147</v>
      </c>
      <c r="E786" s="168">
        <v>1</v>
      </c>
      <c r="F786" s="27">
        <f>181.81/100</f>
        <v>1.8181</v>
      </c>
      <c r="G786" s="169">
        <f t="shared" si="66"/>
        <v>1.8181</v>
      </c>
      <c r="H786" s="168"/>
      <c r="I786" s="168"/>
      <c r="J786" s="168"/>
      <c r="K786" s="168"/>
      <c r="L786" s="192"/>
      <c r="M786" s="181"/>
    </row>
    <row r="787" spans="1:13">
      <c r="A787" s="519" t="s">
        <v>127</v>
      </c>
      <c r="B787" s="519"/>
      <c r="C787" s="519"/>
      <c r="D787" s="519"/>
      <c r="E787" s="519"/>
      <c r="F787" s="519"/>
      <c r="G787" s="181">
        <f>SUM(G770:G786)</f>
        <v>106.29207000000002</v>
      </c>
      <c r="H787" s="168"/>
      <c r="I787" s="168"/>
      <c r="J787" s="168"/>
      <c r="K787" s="168"/>
      <c r="L787" s="192"/>
      <c r="M787" s="181">
        <f>G787</f>
        <v>106.29207000000002</v>
      </c>
    </row>
    <row r="788" spans="1:13" ht="24">
      <c r="A788" s="522" t="s">
        <v>984</v>
      </c>
      <c r="B788" s="516" t="s">
        <v>976</v>
      </c>
      <c r="C788" s="197" t="s">
        <v>1127</v>
      </c>
      <c r="D788" s="172" t="s">
        <v>143</v>
      </c>
      <c r="E788" s="168">
        <v>1E-3</v>
      </c>
      <c r="F788" s="27">
        <v>1087.5</v>
      </c>
      <c r="G788" s="169">
        <f t="shared" ref="G788:G790" si="67">E788*F788</f>
        <v>1.0875000000000001</v>
      </c>
      <c r="H788" s="168"/>
      <c r="I788" s="168"/>
      <c r="J788" s="168"/>
      <c r="K788" s="168"/>
      <c r="L788" s="192"/>
      <c r="M788" s="181"/>
    </row>
    <row r="789" spans="1:13">
      <c r="A789" s="523"/>
      <c r="B789" s="520"/>
      <c r="C789" s="178" t="s">
        <v>144</v>
      </c>
      <c r="D789" s="172" t="s">
        <v>143</v>
      </c>
      <c r="E789" s="168">
        <v>1.5E-3</v>
      </c>
      <c r="F789" s="168">
        <v>190</v>
      </c>
      <c r="G789" s="169">
        <f t="shared" si="67"/>
        <v>0.28500000000000003</v>
      </c>
      <c r="H789" s="168"/>
      <c r="I789" s="168"/>
      <c r="J789" s="168"/>
      <c r="K789" s="168"/>
      <c r="L789" s="192"/>
      <c r="M789" s="181"/>
    </row>
    <row r="790" spans="1:13">
      <c r="A790" s="523"/>
      <c r="B790" s="520"/>
      <c r="C790" s="159" t="s">
        <v>150</v>
      </c>
      <c r="D790" s="172" t="s">
        <v>146</v>
      </c>
      <c r="E790" s="168">
        <v>2</v>
      </c>
      <c r="F790" s="168">
        <v>23.5</v>
      </c>
      <c r="G790" s="169">
        <f t="shared" si="67"/>
        <v>47</v>
      </c>
      <c r="H790" s="168"/>
      <c r="I790" s="168"/>
      <c r="J790" s="168"/>
      <c r="K790" s="168"/>
      <c r="L790" s="192"/>
      <c r="M790" s="181"/>
    </row>
    <row r="791" spans="1:13">
      <c r="A791" s="523"/>
      <c r="B791" s="517"/>
      <c r="C791" s="195" t="s">
        <v>409</v>
      </c>
      <c r="D791" s="172" t="s">
        <v>143</v>
      </c>
      <c r="E791" s="168">
        <v>1E-3</v>
      </c>
      <c r="F791" s="169">
        <v>5023.21</v>
      </c>
      <c r="G791" s="27">
        <f>E791*F791</f>
        <v>5.0232099999999997</v>
      </c>
      <c r="H791" s="168"/>
      <c r="I791" s="168"/>
      <c r="J791" s="168"/>
      <c r="K791" s="168"/>
      <c r="L791" s="192"/>
      <c r="M791" s="181"/>
    </row>
    <row r="792" spans="1:13" ht="24">
      <c r="A792" s="523"/>
      <c r="B792" s="517"/>
      <c r="C792" s="195" t="s">
        <v>335</v>
      </c>
      <c r="D792" s="172" t="s">
        <v>34</v>
      </c>
      <c r="E792" s="168">
        <v>1</v>
      </c>
      <c r="F792" s="169">
        <f>1031.25/250</f>
        <v>4.125</v>
      </c>
      <c r="G792" s="27">
        <f t="shared" ref="G792" si="68">E792*F792</f>
        <v>4.125</v>
      </c>
      <c r="H792" s="168"/>
      <c r="I792" s="168"/>
      <c r="J792" s="168"/>
      <c r="K792" s="168"/>
      <c r="L792" s="192"/>
      <c r="M792" s="181"/>
    </row>
    <row r="793" spans="1:13" ht="24">
      <c r="A793" s="523"/>
      <c r="B793" s="517"/>
      <c r="C793" s="195" t="s">
        <v>1112</v>
      </c>
      <c r="D793" s="172" t="s">
        <v>34</v>
      </c>
      <c r="E793" s="168">
        <v>1</v>
      </c>
      <c r="F793" s="27">
        <f>3436.92/500</f>
        <v>6.8738400000000004</v>
      </c>
      <c r="G793" s="169">
        <f>E793*F793</f>
        <v>6.8738400000000004</v>
      </c>
      <c r="H793" s="168"/>
      <c r="I793" s="168"/>
      <c r="J793" s="168"/>
      <c r="K793" s="168"/>
      <c r="L793" s="192"/>
      <c r="M793" s="181"/>
    </row>
    <row r="794" spans="1:13">
      <c r="A794" s="523"/>
      <c r="B794" s="517"/>
      <c r="C794" s="178" t="s">
        <v>1113</v>
      </c>
      <c r="D794" s="172" t="s">
        <v>34</v>
      </c>
      <c r="E794" s="168">
        <v>1</v>
      </c>
      <c r="F794" s="169">
        <f>3412.38/250</f>
        <v>13.649520000000001</v>
      </c>
      <c r="G794" s="27">
        <f t="shared" ref="G794:G804" si="69">E794*F794</f>
        <v>13.649520000000001</v>
      </c>
      <c r="H794" s="168"/>
      <c r="I794" s="168"/>
      <c r="J794" s="168"/>
      <c r="K794" s="168"/>
      <c r="L794" s="192"/>
      <c r="M794" s="181"/>
    </row>
    <row r="795" spans="1:13" ht="36">
      <c r="A795" s="523"/>
      <c r="B795" s="517"/>
      <c r="C795" s="197" t="s">
        <v>1117</v>
      </c>
      <c r="D795" s="172" t="s">
        <v>147</v>
      </c>
      <c r="E795" s="168">
        <v>1</v>
      </c>
      <c r="F795" s="27">
        <f>238.41/50</f>
        <v>4.7682000000000002</v>
      </c>
      <c r="G795" s="169">
        <f t="shared" si="69"/>
        <v>4.7682000000000002</v>
      </c>
      <c r="H795" s="168"/>
      <c r="I795" s="168"/>
      <c r="J795" s="168"/>
      <c r="K795" s="168"/>
      <c r="L795" s="192"/>
      <c r="M795" s="181"/>
    </row>
    <row r="796" spans="1:13" ht="25.5" customHeight="1">
      <c r="A796" s="523"/>
      <c r="B796" s="517"/>
      <c r="C796" s="197" t="s">
        <v>1118</v>
      </c>
      <c r="D796" s="172" t="s">
        <v>147</v>
      </c>
      <c r="E796" s="168">
        <v>1</v>
      </c>
      <c r="F796" s="27">
        <f>181.8/100</f>
        <v>1.8180000000000001</v>
      </c>
      <c r="G796" s="169">
        <f t="shared" si="69"/>
        <v>1.8180000000000001</v>
      </c>
      <c r="H796" s="168"/>
      <c r="I796" s="168"/>
      <c r="J796" s="168"/>
      <c r="K796" s="168"/>
      <c r="L796" s="192"/>
      <c r="M796" s="181"/>
    </row>
    <row r="797" spans="1:13" ht="25.5" customHeight="1">
      <c r="A797" s="523"/>
      <c r="B797" s="517"/>
      <c r="C797" s="197" t="s">
        <v>1119</v>
      </c>
      <c r="D797" s="172" t="s">
        <v>147</v>
      </c>
      <c r="E797" s="168">
        <v>1</v>
      </c>
      <c r="F797" s="27">
        <f>177.31/100</f>
        <v>1.7731000000000001</v>
      </c>
      <c r="G797" s="169">
        <f t="shared" si="69"/>
        <v>1.7731000000000001</v>
      </c>
      <c r="H797" s="168"/>
      <c r="I797" s="168"/>
      <c r="J797" s="168"/>
      <c r="K797" s="168"/>
      <c r="L797" s="192"/>
      <c r="M797" s="181"/>
    </row>
    <row r="798" spans="1:13" ht="24">
      <c r="A798" s="523"/>
      <c r="B798" s="517"/>
      <c r="C798" s="197" t="s">
        <v>1120</v>
      </c>
      <c r="D798" s="172" t="s">
        <v>147</v>
      </c>
      <c r="E798" s="168">
        <v>1</v>
      </c>
      <c r="F798" s="27">
        <f>353.83/100</f>
        <v>3.5383</v>
      </c>
      <c r="G798" s="169">
        <f t="shared" si="69"/>
        <v>3.5383</v>
      </c>
      <c r="H798" s="168"/>
      <c r="I798" s="168"/>
      <c r="J798" s="168"/>
      <c r="K798" s="168"/>
      <c r="L798" s="192"/>
      <c r="M798" s="181"/>
    </row>
    <row r="799" spans="1:13" ht="24">
      <c r="A799" s="523"/>
      <c r="B799" s="517"/>
      <c r="C799" s="197" t="s">
        <v>1121</v>
      </c>
      <c r="D799" s="172" t="s">
        <v>147</v>
      </c>
      <c r="E799" s="168">
        <v>1</v>
      </c>
      <c r="F799" s="27">
        <f>238.17/100</f>
        <v>2.3816999999999999</v>
      </c>
      <c r="G799" s="169">
        <f t="shared" si="69"/>
        <v>2.3816999999999999</v>
      </c>
      <c r="H799" s="168"/>
      <c r="I799" s="168"/>
      <c r="J799" s="168"/>
      <c r="K799" s="168"/>
      <c r="L799" s="192"/>
      <c r="M799" s="181"/>
    </row>
    <row r="800" spans="1:13" ht="24">
      <c r="A800" s="523"/>
      <c r="B800" s="517"/>
      <c r="C800" s="197" t="s">
        <v>1122</v>
      </c>
      <c r="D800" s="172" t="s">
        <v>147</v>
      </c>
      <c r="E800" s="168">
        <v>1</v>
      </c>
      <c r="F800" s="27">
        <v>4.7682000000000002</v>
      </c>
      <c r="G800" s="169">
        <f t="shared" si="69"/>
        <v>4.7682000000000002</v>
      </c>
      <c r="H800" s="168"/>
      <c r="I800" s="168"/>
      <c r="J800" s="168"/>
      <c r="K800" s="168"/>
      <c r="L800" s="192"/>
      <c r="M800" s="181"/>
    </row>
    <row r="801" spans="1:13" ht="24">
      <c r="A801" s="523"/>
      <c r="B801" s="517"/>
      <c r="C801" s="197" t="s">
        <v>1123</v>
      </c>
      <c r="D801" s="172" t="s">
        <v>147</v>
      </c>
      <c r="E801" s="168">
        <v>1</v>
      </c>
      <c r="F801" s="27">
        <f>192.22/100</f>
        <v>1.9221999999999999</v>
      </c>
      <c r="G801" s="169">
        <f t="shared" si="69"/>
        <v>1.9221999999999999</v>
      </c>
      <c r="H801" s="168"/>
      <c r="I801" s="168"/>
      <c r="J801" s="168"/>
      <c r="K801" s="168"/>
      <c r="L801" s="192"/>
      <c r="M801" s="181"/>
    </row>
    <row r="802" spans="1:13" ht="24">
      <c r="A802" s="523"/>
      <c r="B802" s="517"/>
      <c r="C802" s="197" t="s">
        <v>1124</v>
      </c>
      <c r="D802" s="172" t="s">
        <v>147</v>
      </c>
      <c r="E802" s="168">
        <v>1</v>
      </c>
      <c r="F802" s="27">
        <f>192.22/100</f>
        <v>1.9221999999999999</v>
      </c>
      <c r="G802" s="169">
        <f t="shared" si="69"/>
        <v>1.9221999999999999</v>
      </c>
      <c r="H802" s="168"/>
      <c r="I802" s="168"/>
      <c r="J802" s="168"/>
      <c r="K802" s="168"/>
      <c r="L802" s="192"/>
      <c r="M802" s="181"/>
    </row>
    <row r="803" spans="1:13" ht="24">
      <c r="A803" s="523"/>
      <c r="B803" s="517"/>
      <c r="C803" s="197" t="s">
        <v>1125</v>
      </c>
      <c r="D803" s="172" t="s">
        <v>147</v>
      </c>
      <c r="E803" s="168">
        <v>1</v>
      </c>
      <c r="F803" s="27">
        <f>353.8/100</f>
        <v>3.5380000000000003</v>
      </c>
      <c r="G803" s="169">
        <f t="shared" si="69"/>
        <v>3.5380000000000003</v>
      </c>
      <c r="H803" s="168"/>
      <c r="I803" s="168"/>
      <c r="J803" s="168"/>
      <c r="K803" s="168"/>
      <c r="L803" s="192"/>
      <c r="M803" s="181"/>
    </row>
    <row r="804" spans="1:13" ht="24">
      <c r="A804" s="524"/>
      <c r="B804" s="518"/>
      <c r="C804" s="197" t="s">
        <v>1126</v>
      </c>
      <c r="D804" s="172" t="s">
        <v>147</v>
      </c>
      <c r="E804" s="168">
        <v>1</v>
      </c>
      <c r="F804" s="27">
        <f>181.81/100</f>
        <v>1.8181</v>
      </c>
      <c r="G804" s="169">
        <f t="shared" si="69"/>
        <v>1.8181</v>
      </c>
      <c r="H804" s="168"/>
      <c r="I804" s="168"/>
      <c r="J804" s="168"/>
      <c r="K804" s="168"/>
      <c r="L804" s="192"/>
      <c r="M804" s="181"/>
    </row>
    <row r="805" spans="1:13">
      <c r="A805" s="519" t="s">
        <v>127</v>
      </c>
      <c r="B805" s="519"/>
      <c r="C805" s="519"/>
      <c r="D805" s="519"/>
      <c r="E805" s="519"/>
      <c r="F805" s="519"/>
      <c r="G805" s="181">
        <f>SUM(G788:G804)</f>
        <v>106.29207</v>
      </c>
      <c r="H805" s="168"/>
      <c r="I805" s="168"/>
      <c r="J805" s="168"/>
      <c r="K805" s="168"/>
      <c r="L805" s="192"/>
      <c r="M805" s="181">
        <f>G805</f>
        <v>106.29207</v>
      </c>
    </row>
    <row r="806" spans="1:13" ht="41.25" customHeight="1">
      <c r="A806" s="522" t="s">
        <v>985</v>
      </c>
      <c r="B806" s="516" t="s">
        <v>1133</v>
      </c>
      <c r="C806" s="197" t="s">
        <v>1128</v>
      </c>
      <c r="D806" s="172" t="s">
        <v>34</v>
      </c>
      <c r="E806" s="168">
        <v>1</v>
      </c>
      <c r="F806" s="168">
        <f>3750/250</f>
        <v>15</v>
      </c>
      <c r="G806" s="169">
        <f>E806*F806</f>
        <v>15</v>
      </c>
      <c r="H806" s="168"/>
      <c r="I806" s="168"/>
      <c r="J806" s="168"/>
      <c r="K806" s="168"/>
      <c r="L806" s="192"/>
      <c r="M806" s="181"/>
    </row>
    <row r="807" spans="1:13" ht="14.25" customHeight="1">
      <c r="A807" s="523"/>
      <c r="B807" s="520"/>
      <c r="C807" s="178" t="s">
        <v>144</v>
      </c>
      <c r="D807" s="172" t="s">
        <v>143</v>
      </c>
      <c r="E807" s="168">
        <v>1.5E-3</v>
      </c>
      <c r="F807" s="168">
        <v>190</v>
      </c>
      <c r="G807" s="169">
        <f t="shared" ref="G807:G811" si="70">E807*F807</f>
        <v>0.28500000000000003</v>
      </c>
      <c r="H807" s="168"/>
      <c r="I807" s="168"/>
      <c r="J807" s="168"/>
      <c r="K807" s="168"/>
      <c r="L807" s="192"/>
      <c r="M807" s="181"/>
    </row>
    <row r="808" spans="1:13" ht="14.25" customHeight="1">
      <c r="A808" s="523"/>
      <c r="B808" s="520"/>
      <c r="C808" s="159" t="s">
        <v>150</v>
      </c>
      <c r="D808" s="172" t="s">
        <v>146</v>
      </c>
      <c r="E808" s="168">
        <v>2</v>
      </c>
      <c r="F808" s="168">
        <v>23.5</v>
      </c>
      <c r="G808" s="169">
        <f t="shared" si="70"/>
        <v>47</v>
      </c>
      <c r="H808" s="168"/>
      <c r="I808" s="168"/>
      <c r="J808" s="168"/>
      <c r="K808" s="168"/>
      <c r="L808" s="192"/>
      <c r="M808" s="181"/>
    </row>
    <row r="809" spans="1:13" ht="14.25" customHeight="1">
      <c r="A809" s="523"/>
      <c r="B809" s="520"/>
      <c r="C809" s="159" t="s">
        <v>1129</v>
      </c>
      <c r="D809" s="172" t="s">
        <v>143</v>
      </c>
      <c r="E809" s="168">
        <v>1</v>
      </c>
      <c r="F809" s="169">
        <f>6511.99/500</f>
        <v>13.02398</v>
      </c>
      <c r="G809" s="169">
        <f t="shared" si="70"/>
        <v>13.02398</v>
      </c>
      <c r="H809" s="168"/>
      <c r="I809" s="168"/>
      <c r="J809" s="168"/>
      <c r="K809" s="168"/>
      <c r="L809" s="192"/>
      <c r="M809" s="181"/>
    </row>
    <row r="810" spans="1:13" ht="60" customHeight="1">
      <c r="A810" s="523"/>
      <c r="B810" s="520"/>
      <c r="C810" s="195" t="s">
        <v>1130</v>
      </c>
      <c r="D810" s="172" t="s">
        <v>27</v>
      </c>
      <c r="E810" s="168">
        <v>2</v>
      </c>
      <c r="F810" s="169">
        <f>2800/250</f>
        <v>11.2</v>
      </c>
      <c r="G810" s="169">
        <f t="shared" si="70"/>
        <v>22.4</v>
      </c>
      <c r="H810" s="168"/>
      <c r="I810" s="168"/>
      <c r="J810" s="168"/>
      <c r="K810" s="168"/>
      <c r="L810" s="192"/>
      <c r="M810" s="181"/>
    </row>
    <row r="811" spans="1:13" ht="24" customHeight="1">
      <c r="A811" s="524"/>
      <c r="B811" s="527"/>
      <c r="C811" s="414" t="s">
        <v>1131</v>
      </c>
      <c r="D811" s="172" t="s">
        <v>27</v>
      </c>
      <c r="E811" s="168">
        <v>2</v>
      </c>
      <c r="F811" s="168">
        <f>500/50</f>
        <v>10</v>
      </c>
      <c r="G811" s="169">
        <f t="shared" si="70"/>
        <v>20</v>
      </c>
      <c r="H811" s="168"/>
      <c r="I811" s="168"/>
      <c r="J811" s="168"/>
      <c r="K811" s="168"/>
      <c r="L811" s="192"/>
      <c r="M811" s="181"/>
    </row>
    <row r="812" spans="1:13">
      <c r="A812" s="519" t="s">
        <v>127</v>
      </c>
      <c r="B812" s="519"/>
      <c r="C812" s="519"/>
      <c r="D812" s="519"/>
      <c r="E812" s="519"/>
      <c r="F812" s="519"/>
      <c r="G812" s="181">
        <f>SUM(G806:G811)</f>
        <v>117.70898</v>
      </c>
      <c r="H812" s="168"/>
      <c r="I812" s="168"/>
      <c r="J812" s="168"/>
      <c r="K812" s="168"/>
      <c r="L812" s="192"/>
      <c r="M812" s="181">
        <f>G812</f>
        <v>117.70898</v>
      </c>
    </row>
    <row r="813" spans="1:13" ht="23.25" customHeight="1">
      <c r="A813" s="522" t="s">
        <v>986</v>
      </c>
      <c r="B813" s="516" t="s">
        <v>977</v>
      </c>
      <c r="C813" s="197" t="s">
        <v>1128</v>
      </c>
      <c r="D813" s="172" t="s">
        <v>34</v>
      </c>
      <c r="E813" s="168">
        <v>1</v>
      </c>
      <c r="F813" s="168">
        <f>3750/250</f>
        <v>15</v>
      </c>
      <c r="G813" s="169">
        <f>E813*F813</f>
        <v>15</v>
      </c>
      <c r="H813" s="168"/>
      <c r="I813" s="168"/>
      <c r="J813" s="168"/>
      <c r="K813" s="168"/>
      <c r="L813" s="192"/>
      <c r="M813" s="181"/>
    </row>
    <row r="814" spans="1:13" ht="15" customHeight="1">
      <c r="A814" s="523"/>
      <c r="B814" s="520"/>
      <c r="C814" s="178" t="s">
        <v>144</v>
      </c>
      <c r="D814" s="172" t="s">
        <v>143</v>
      </c>
      <c r="E814" s="168">
        <v>1.5E-3</v>
      </c>
      <c r="F814" s="168">
        <v>190</v>
      </c>
      <c r="G814" s="169">
        <f t="shared" ref="G814:G818" si="71">E814*F814</f>
        <v>0.28500000000000003</v>
      </c>
      <c r="H814" s="168"/>
      <c r="I814" s="168"/>
      <c r="J814" s="168"/>
      <c r="K814" s="168"/>
      <c r="L814" s="192"/>
      <c r="M814" s="181"/>
    </row>
    <row r="815" spans="1:13" ht="15" customHeight="1">
      <c r="A815" s="523"/>
      <c r="B815" s="520"/>
      <c r="C815" s="159" t="s">
        <v>150</v>
      </c>
      <c r="D815" s="172" t="s">
        <v>146</v>
      </c>
      <c r="E815" s="168">
        <v>2</v>
      </c>
      <c r="F815" s="168">
        <v>23.5</v>
      </c>
      <c r="G815" s="169">
        <f t="shared" si="71"/>
        <v>47</v>
      </c>
      <c r="H815" s="168"/>
      <c r="I815" s="168"/>
      <c r="J815" s="168"/>
      <c r="K815" s="168"/>
      <c r="L815" s="192"/>
      <c r="M815" s="181"/>
    </row>
    <row r="816" spans="1:13" ht="13.5" customHeight="1">
      <c r="A816" s="523"/>
      <c r="B816" s="520"/>
      <c r="C816" s="159" t="s">
        <v>1129</v>
      </c>
      <c r="D816" s="172" t="s">
        <v>143</v>
      </c>
      <c r="E816" s="168">
        <v>1</v>
      </c>
      <c r="F816" s="169">
        <f>6511.99/500</f>
        <v>13.02398</v>
      </c>
      <c r="G816" s="169">
        <f t="shared" si="71"/>
        <v>13.02398</v>
      </c>
      <c r="H816" s="168"/>
      <c r="I816" s="168"/>
      <c r="J816" s="168"/>
      <c r="K816" s="168"/>
      <c r="L816" s="192"/>
      <c r="M816" s="181"/>
    </row>
    <row r="817" spans="1:13" ht="60.75" customHeight="1">
      <c r="A817" s="523"/>
      <c r="B817" s="520"/>
      <c r="C817" s="195" t="s">
        <v>1130</v>
      </c>
      <c r="D817" s="172" t="s">
        <v>27</v>
      </c>
      <c r="E817" s="168">
        <v>2</v>
      </c>
      <c r="F817" s="169">
        <f>2800/250</f>
        <v>11.2</v>
      </c>
      <c r="G817" s="169">
        <f t="shared" si="71"/>
        <v>22.4</v>
      </c>
      <c r="H817" s="168"/>
      <c r="I817" s="168"/>
      <c r="J817" s="168"/>
      <c r="K817" s="168"/>
      <c r="L817" s="192"/>
      <c r="M817" s="181"/>
    </row>
    <row r="818" spans="1:13" ht="23.25" customHeight="1">
      <c r="A818" s="524"/>
      <c r="B818" s="527"/>
      <c r="C818" s="414" t="s">
        <v>1131</v>
      </c>
      <c r="D818" s="172" t="s">
        <v>27</v>
      </c>
      <c r="E818" s="168">
        <v>2</v>
      </c>
      <c r="F818" s="168">
        <f>500/50</f>
        <v>10</v>
      </c>
      <c r="G818" s="169">
        <f t="shared" si="71"/>
        <v>20</v>
      </c>
      <c r="H818" s="168"/>
      <c r="I818" s="168"/>
      <c r="J818" s="168"/>
      <c r="K818" s="168"/>
      <c r="L818" s="192"/>
      <c r="M818" s="181"/>
    </row>
    <row r="819" spans="1:13">
      <c r="A819" s="519" t="s">
        <v>127</v>
      </c>
      <c r="B819" s="519"/>
      <c r="C819" s="519"/>
      <c r="D819" s="519"/>
      <c r="E819" s="519"/>
      <c r="F819" s="519"/>
      <c r="G819" s="181">
        <f>SUM(G813:G818)</f>
        <v>117.70898</v>
      </c>
      <c r="H819" s="168"/>
      <c r="I819" s="168"/>
      <c r="J819" s="168"/>
      <c r="K819" s="168"/>
      <c r="L819" s="192"/>
      <c r="M819" s="181">
        <f>G819</f>
        <v>117.70898</v>
      </c>
    </row>
    <row r="820" spans="1:13">
      <c r="A820" s="522" t="s">
        <v>987</v>
      </c>
      <c r="B820" s="516" t="s">
        <v>973</v>
      </c>
      <c r="C820" s="195" t="s">
        <v>1116</v>
      </c>
      <c r="D820" s="172" t="s">
        <v>34</v>
      </c>
      <c r="E820" s="168">
        <v>0.5</v>
      </c>
      <c r="F820" s="169">
        <f>4582.83/250</f>
        <v>18.331319999999998</v>
      </c>
      <c r="G820" s="27">
        <f t="shared" ref="G820:G824" si="72">E820*F820</f>
        <v>9.165659999999999</v>
      </c>
      <c r="H820" s="168"/>
      <c r="I820" s="168"/>
      <c r="J820" s="168"/>
      <c r="K820" s="168"/>
      <c r="L820" s="192"/>
      <c r="M820" s="181"/>
    </row>
    <row r="821" spans="1:13">
      <c r="A821" s="523"/>
      <c r="B821" s="520"/>
      <c r="C821" s="178" t="s">
        <v>144</v>
      </c>
      <c r="D821" s="172" t="s">
        <v>143</v>
      </c>
      <c r="E821" s="168">
        <v>7.5000000000000002E-4</v>
      </c>
      <c r="F821" s="168">
        <v>190</v>
      </c>
      <c r="G821" s="169">
        <f t="shared" si="72"/>
        <v>0.14250000000000002</v>
      </c>
      <c r="H821" s="168"/>
      <c r="I821" s="168"/>
      <c r="J821" s="168"/>
      <c r="K821" s="168"/>
      <c r="L821" s="192"/>
      <c r="M821" s="181"/>
    </row>
    <row r="822" spans="1:13">
      <c r="A822" s="523"/>
      <c r="B822" s="520"/>
      <c r="C822" s="159" t="s">
        <v>150</v>
      </c>
      <c r="D822" s="172" t="s">
        <v>146</v>
      </c>
      <c r="E822" s="168">
        <v>2</v>
      </c>
      <c r="F822" s="168">
        <v>23.5</v>
      </c>
      <c r="G822" s="169">
        <f t="shared" si="72"/>
        <v>47</v>
      </c>
      <c r="H822" s="168"/>
      <c r="I822" s="168"/>
      <c r="J822" s="168"/>
      <c r="K822" s="168"/>
      <c r="L822" s="192"/>
      <c r="M822" s="181"/>
    </row>
    <row r="823" spans="1:13" ht="24">
      <c r="A823" s="523"/>
      <c r="B823" s="520"/>
      <c r="C823" s="195" t="s">
        <v>334</v>
      </c>
      <c r="D823" s="172" t="s">
        <v>34</v>
      </c>
      <c r="E823" s="168">
        <v>0.5</v>
      </c>
      <c r="F823" s="169">
        <f>4652.22/250</f>
        <v>18.608880000000003</v>
      </c>
      <c r="G823" s="27">
        <f t="shared" si="72"/>
        <v>9.3044400000000014</v>
      </c>
      <c r="H823" s="168"/>
      <c r="I823" s="168"/>
      <c r="J823" s="168"/>
      <c r="K823" s="168"/>
      <c r="L823" s="192"/>
      <c r="M823" s="181"/>
    </row>
    <row r="824" spans="1:13" ht="24">
      <c r="A824" s="523"/>
      <c r="B824" s="525"/>
      <c r="C824" s="195" t="s">
        <v>335</v>
      </c>
      <c r="D824" s="172" t="s">
        <v>34</v>
      </c>
      <c r="E824" s="168">
        <v>0.5</v>
      </c>
      <c r="F824" s="169">
        <f>1031.25/250</f>
        <v>4.125</v>
      </c>
      <c r="G824" s="27">
        <f t="shared" si="72"/>
        <v>2.0625</v>
      </c>
      <c r="H824" s="168"/>
      <c r="I824" s="168"/>
      <c r="J824" s="168"/>
      <c r="K824" s="168"/>
      <c r="L824" s="192"/>
      <c r="M824" s="181"/>
    </row>
    <row r="825" spans="1:13">
      <c r="A825" s="523"/>
      <c r="B825" s="525"/>
      <c r="C825" s="197" t="s">
        <v>594</v>
      </c>
      <c r="D825" s="173" t="s">
        <v>34</v>
      </c>
      <c r="E825" s="186">
        <v>0.5</v>
      </c>
      <c r="F825" s="187">
        <f>3412.38/250</f>
        <v>13.649520000000001</v>
      </c>
      <c r="G825" s="187">
        <f>F825*E825</f>
        <v>6.8247600000000004</v>
      </c>
      <c r="H825" s="168"/>
      <c r="I825" s="168"/>
      <c r="J825" s="168"/>
      <c r="K825" s="168"/>
      <c r="L825" s="192"/>
      <c r="M825" s="181"/>
    </row>
    <row r="826" spans="1:13" ht="24">
      <c r="A826" s="523"/>
      <c r="B826" s="525"/>
      <c r="C826" s="197" t="s">
        <v>595</v>
      </c>
      <c r="D826" s="172" t="s">
        <v>34</v>
      </c>
      <c r="E826" s="168">
        <v>0.5</v>
      </c>
      <c r="F826" s="27">
        <f>6480/200</f>
        <v>32.4</v>
      </c>
      <c r="G826" s="169">
        <f t="shared" ref="G826:G836" si="73">E826*F826</f>
        <v>16.2</v>
      </c>
      <c r="H826" s="168"/>
      <c r="I826" s="168"/>
      <c r="J826" s="168"/>
      <c r="K826" s="168"/>
      <c r="L826" s="192"/>
      <c r="M826" s="181"/>
    </row>
    <row r="827" spans="1:13" ht="36">
      <c r="A827" s="523"/>
      <c r="B827" s="525"/>
      <c r="C827" s="197" t="s">
        <v>1117</v>
      </c>
      <c r="D827" s="172" t="s">
        <v>147</v>
      </c>
      <c r="E827" s="168">
        <v>1</v>
      </c>
      <c r="F827" s="27">
        <f>238.41/50</f>
        <v>4.7682000000000002</v>
      </c>
      <c r="G827" s="169">
        <f t="shared" si="73"/>
        <v>4.7682000000000002</v>
      </c>
      <c r="H827" s="168"/>
      <c r="I827" s="168"/>
      <c r="J827" s="168"/>
      <c r="K827" s="168"/>
      <c r="L827" s="192"/>
      <c r="M827" s="181"/>
    </row>
    <row r="828" spans="1:13" ht="25.5" customHeight="1">
      <c r="A828" s="523"/>
      <c r="B828" s="525"/>
      <c r="C828" s="197" t="s">
        <v>1118</v>
      </c>
      <c r="D828" s="172" t="s">
        <v>147</v>
      </c>
      <c r="E828" s="168">
        <v>1</v>
      </c>
      <c r="F828" s="27">
        <f>181.8/100</f>
        <v>1.8180000000000001</v>
      </c>
      <c r="G828" s="169">
        <f t="shared" si="73"/>
        <v>1.8180000000000001</v>
      </c>
      <c r="H828" s="168"/>
      <c r="I828" s="168"/>
      <c r="J828" s="168"/>
      <c r="K828" s="168"/>
      <c r="L828" s="192"/>
      <c r="M828" s="181"/>
    </row>
    <row r="829" spans="1:13" ht="26.25" customHeight="1">
      <c r="A829" s="523"/>
      <c r="B829" s="525"/>
      <c r="C829" s="197" t="s">
        <v>1119</v>
      </c>
      <c r="D829" s="172" t="s">
        <v>147</v>
      </c>
      <c r="E829" s="168">
        <v>1</v>
      </c>
      <c r="F829" s="27">
        <f>177.31/100</f>
        <v>1.7731000000000001</v>
      </c>
      <c r="G829" s="169">
        <f t="shared" si="73"/>
        <v>1.7731000000000001</v>
      </c>
      <c r="H829" s="168"/>
      <c r="I829" s="168"/>
      <c r="J829" s="168"/>
      <c r="K829" s="168"/>
      <c r="L829" s="192"/>
      <c r="M829" s="181"/>
    </row>
    <row r="830" spans="1:13" ht="24">
      <c r="A830" s="523"/>
      <c r="B830" s="525"/>
      <c r="C830" s="197" t="s">
        <v>1120</v>
      </c>
      <c r="D830" s="172" t="s">
        <v>147</v>
      </c>
      <c r="E830" s="168">
        <v>1</v>
      </c>
      <c r="F830" s="27">
        <f>353.83/100</f>
        <v>3.5383</v>
      </c>
      <c r="G830" s="169">
        <f t="shared" si="73"/>
        <v>3.5383</v>
      </c>
      <c r="H830" s="168"/>
      <c r="I830" s="168"/>
      <c r="J830" s="168"/>
      <c r="K830" s="168"/>
      <c r="L830" s="192"/>
      <c r="M830" s="181"/>
    </row>
    <row r="831" spans="1:13" ht="24">
      <c r="A831" s="523"/>
      <c r="B831" s="525"/>
      <c r="C831" s="197" t="s">
        <v>1121</v>
      </c>
      <c r="D831" s="172" t="s">
        <v>147</v>
      </c>
      <c r="E831" s="168">
        <v>1</v>
      </c>
      <c r="F831" s="27">
        <f>238.17/100</f>
        <v>2.3816999999999999</v>
      </c>
      <c r="G831" s="169">
        <f t="shared" si="73"/>
        <v>2.3816999999999999</v>
      </c>
      <c r="H831" s="168"/>
      <c r="I831" s="168"/>
      <c r="J831" s="168"/>
      <c r="K831" s="168"/>
      <c r="L831" s="192"/>
      <c r="M831" s="181"/>
    </row>
    <row r="832" spans="1:13" ht="24">
      <c r="A832" s="523"/>
      <c r="B832" s="525"/>
      <c r="C832" s="197" t="s">
        <v>1122</v>
      </c>
      <c r="D832" s="172" t="s">
        <v>147</v>
      </c>
      <c r="E832" s="168">
        <v>1</v>
      </c>
      <c r="F832" s="27">
        <v>4.7682000000000002</v>
      </c>
      <c r="G832" s="169">
        <f t="shared" si="73"/>
        <v>4.7682000000000002</v>
      </c>
      <c r="H832" s="168"/>
      <c r="I832" s="168"/>
      <c r="J832" s="168"/>
      <c r="K832" s="168"/>
      <c r="L832" s="192"/>
      <c r="M832" s="181"/>
    </row>
    <row r="833" spans="1:13" ht="24">
      <c r="A833" s="523"/>
      <c r="B833" s="525"/>
      <c r="C833" s="197" t="s">
        <v>1123</v>
      </c>
      <c r="D833" s="172" t="s">
        <v>147</v>
      </c>
      <c r="E833" s="168">
        <v>1</v>
      </c>
      <c r="F833" s="27">
        <f>192.22/100</f>
        <v>1.9221999999999999</v>
      </c>
      <c r="G833" s="169">
        <f t="shared" si="73"/>
        <v>1.9221999999999999</v>
      </c>
      <c r="H833" s="168"/>
      <c r="I833" s="168"/>
      <c r="J833" s="168"/>
      <c r="K833" s="168"/>
      <c r="L833" s="192"/>
      <c r="M833" s="181"/>
    </row>
    <row r="834" spans="1:13" ht="24">
      <c r="A834" s="523"/>
      <c r="B834" s="525"/>
      <c r="C834" s="197" t="s">
        <v>1124</v>
      </c>
      <c r="D834" s="172" t="s">
        <v>147</v>
      </c>
      <c r="E834" s="168">
        <v>1</v>
      </c>
      <c r="F834" s="27">
        <f>192.22/100</f>
        <v>1.9221999999999999</v>
      </c>
      <c r="G834" s="169">
        <f t="shared" si="73"/>
        <v>1.9221999999999999</v>
      </c>
      <c r="H834" s="168"/>
      <c r="I834" s="168"/>
      <c r="J834" s="168"/>
      <c r="K834" s="168"/>
      <c r="L834" s="192"/>
      <c r="M834" s="181"/>
    </row>
    <row r="835" spans="1:13" ht="24">
      <c r="A835" s="523"/>
      <c r="B835" s="525"/>
      <c r="C835" s="197" t="s">
        <v>1125</v>
      </c>
      <c r="D835" s="172" t="s">
        <v>147</v>
      </c>
      <c r="E835" s="168">
        <v>1</v>
      </c>
      <c r="F835" s="27">
        <f>353.8/100</f>
        <v>3.5380000000000003</v>
      </c>
      <c r="G835" s="169">
        <f t="shared" si="73"/>
        <v>3.5380000000000003</v>
      </c>
      <c r="H835" s="168"/>
      <c r="I835" s="168"/>
      <c r="J835" s="168"/>
      <c r="K835" s="168"/>
      <c r="L835" s="192"/>
      <c r="M835" s="181"/>
    </row>
    <row r="836" spans="1:13" ht="24">
      <c r="A836" s="524"/>
      <c r="B836" s="526"/>
      <c r="C836" s="197" t="s">
        <v>1126</v>
      </c>
      <c r="D836" s="172" t="s">
        <v>147</v>
      </c>
      <c r="E836" s="168">
        <v>1</v>
      </c>
      <c r="F836" s="27">
        <f>181.81/100</f>
        <v>1.8181</v>
      </c>
      <c r="G836" s="169">
        <f t="shared" si="73"/>
        <v>1.8181</v>
      </c>
      <c r="H836" s="168"/>
      <c r="I836" s="168"/>
      <c r="J836" s="168"/>
      <c r="K836" s="168"/>
      <c r="L836" s="192"/>
      <c r="M836" s="181"/>
    </row>
    <row r="837" spans="1:13">
      <c r="A837" s="519" t="s">
        <v>127</v>
      </c>
      <c r="B837" s="519"/>
      <c r="C837" s="519"/>
      <c r="D837" s="519"/>
      <c r="E837" s="519"/>
      <c r="F837" s="519"/>
      <c r="G837" s="181">
        <f>SUM(G820:G836)</f>
        <v>118.94786000000002</v>
      </c>
      <c r="H837" s="168"/>
      <c r="I837" s="168"/>
      <c r="J837" s="168"/>
      <c r="K837" s="168"/>
      <c r="L837" s="192"/>
      <c r="M837" s="181">
        <f>G837</f>
        <v>118.94786000000002</v>
      </c>
    </row>
    <row r="838" spans="1:13">
      <c r="A838" s="522" t="s">
        <v>991</v>
      </c>
      <c r="B838" s="516" t="s">
        <v>1134</v>
      </c>
      <c r="C838" s="195" t="s">
        <v>1116</v>
      </c>
      <c r="D838" s="172" t="s">
        <v>34</v>
      </c>
      <c r="E838" s="168">
        <v>0.5</v>
      </c>
      <c r="F838" s="169">
        <f>4582.83/250</f>
        <v>18.331319999999998</v>
      </c>
      <c r="G838" s="27">
        <f t="shared" ref="G838:G842" si="74">E838*F838</f>
        <v>9.165659999999999</v>
      </c>
      <c r="H838" s="168"/>
      <c r="I838" s="168"/>
      <c r="J838" s="168"/>
      <c r="K838" s="168"/>
      <c r="L838" s="192"/>
      <c r="M838" s="181"/>
    </row>
    <row r="839" spans="1:13">
      <c r="A839" s="523"/>
      <c r="B839" s="520"/>
      <c r="C839" s="178" t="s">
        <v>144</v>
      </c>
      <c r="D839" s="172" t="s">
        <v>143</v>
      </c>
      <c r="E839" s="168">
        <v>7.5000000000000002E-4</v>
      </c>
      <c r="F839" s="168">
        <v>190</v>
      </c>
      <c r="G839" s="169">
        <f t="shared" si="74"/>
        <v>0.14250000000000002</v>
      </c>
      <c r="H839" s="168"/>
      <c r="I839" s="168"/>
      <c r="J839" s="168"/>
      <c r="K839" s="168"/>
      <c r="L839" s="192"/>
      <c r="M839" s="181"/>
    </row>
    <row r="840" spans="1:13">
      <c r="A840" s="523"/>
      <c r="B840" s="520"/>
      <c r="C840" s="159" t="s">
        <v>150</v>
      </c>
      <c r="D840" s="172" t="s">
        <v>146</v>
      </c>
      <c r="E840" s="168">
        <v>2</v>
      </c>
      <c r="F840" s="168">
        <v>23.5</v>
      </c>
      <c r="G840" s="169">
        <f t="shared" si="74"/>
        <v>47</v>
      </c>
      <c r="H840" s="168"/>
      <c r="I840" s="168"/>
      <c r="J840" s="168"/>
      <c r="K840" s="168"/>
      <c r="L840" s="192"/>
      <c r="M840" s="181"/>
    </row>
    <row r="841" spans="1:13" ht="24">
      <c r="A841" s="523"/>
      <c r="B841" s="520"/>
      <c r="C841" s="195" t="s">
        <v>334</v>
      </c>
      <c r="D841" s="172" t="s">
        <v>34</v>
      </c>
      <c r="E841" s="168">
        <v>0.5</v>
      </c>
      <c r="F841" s="169">
        <f>4652.22/250</f>
        <v>18.608880000000003</v>
      </c>
      <c r="G841" s="27">
        <f t="shared" si="74"/>
        <v>9.3044400000000014</v>
      </c>
      <c r="H841" s="168"/>
      <c r="I841" s="168"/>
      <c r="J841" s="168"/>
      <c r="K841" s="168"/>
      <c r="L841" s="192"/>
      <c r="M841" s="181"/>
    </row>
    <row r="842" spans="1:13" ht="24">
      <c r="A842" s="523"/>
      <c r="B842" s="525"/>
      <c r="C842" s="195" t="s">
        <v>335</v>
      </c>
      <c r="D842" s="172" t="s">
        <v>34</v>
      </c>
      <c r="E842" s="168">
        <v>0.5</v>
      </c>
      <c r="F842" s="169">
        <f>1031.25/250</f>
        <v>4.125</v>
      </c>
      <c r="G842" s="27">
        <f t="shared" si="74"/>
        <v>2.0625</v>
      </c>
      <c r="H842" s="168"/>
      <c r="I842" s="168"/>
      <c r="J842" s="168"/>
      <c r="K842" s="168"/>
      <c r="L842" s="192"/>
      <c r="M842" s="181"/>
    </row>
    <row r="843" spans="1:13">
      <c r="A843" s="523"/>
      <c r="B843" s="525"/>
      <c r="C843" s="197" t="s">
        <v>594</v>
      </c>
      <c r="D843" s="173" t="s">
        <v>34</v>
      </c>
      <c r="E843" s="186">
        <v>0.5</v>
      </c>
      <c r="F843" s="187">
        <f>3412.38/250</f>
        <v>13.649520000000001</v>
      </c>
      <c r="G843" s="187">
        <f>F843*E843</f>
        <v>6.8247600000000004</v>
      </c>
      <c r="H843" s="168"/>
      <c r="I843" s="168"/>
      <c r="J843" s="168"/>
      <c r="K843" s="168"/>
      <c r="L843" s="192"/>
      <c r="M843" s="181"/>
    </row>
    <row r="844" spans="1:13" ht="24">
      <c r="A844" s="523"/>
      <c r="B844" s="525"/>
      <c r="C844" s="197" t="s">
        <v>595</v>
      </c>
      <c r="D844" s="172" t="s">
        <v>34</v>
      </c>
      <c r="E844" s="168">
        <v>0.5</v>
      </c>
      <c r="F844" s="27">
        <f>6480/200</f>
        <v>32.4</v>
      </c>
      <c r="G844" s="169">
        <f t="shared" ref="G844:G854" si="75">E844*F844</f>
        <v>16.2</v>
      </c>
      <c r="H844" s="168"/>
      <c r="I844" s="168"/>
      <c r="J844" s="168"/>
      <c r="K844" s="168"/>
      <c r="L844" s="192"/>
      <c r="M844" s="181"/>
    </row>
    <row r="845" spans="1:13" ht="36">
      <c r="A845" s="523"/>
      <c r="B845" s="525"/>
      <c r="C845" s="197" t="s">
        <v>1117</v>
      </c>
      <c r="D845" s="172" t="s">
        <v>147</v>
      </c>
      <c r="E845" s="168">
        <v>1</v>
      </c>
      <c r="F845" s="27">
        <f>238.41/50</f>
        <v>4.7682000000000002</v>
      </c>
      <c r="G845" s="169">
        <f t="shared" si="75"/>
        <v>4.7682000000000002</v>
      </c>
      <c r="H845" s="168"/>
      <c r="I845" s="168"/>
      <c r="J845" s="168"/>
      <c r="K845" s="168"/>
      <c r="L845" s="192"/>
      <c r="M845" s="181"/>
    </row>
    <row r="846" spans="1:13" ht="25.5" customHeight="1">
      <c r="A846" s="523"/>
      <c r="B846" s="525"/>
      <c r="C846" s="197" t="s">
        <v>1118</v>
      </c>
      <c r="D846" s="172" t="s">
        <v>147</v>
      </c>
      <c r="E846" s="168">
        <v>1</v>
      </c>
      <c r="F846" s="27">
        <f>181.8/100</f>
        <v>1.8180000000000001</v>
      </c>
      <c r="G846" s="169">
        <f t="shared" si="75"/>
        <v>1.8180000000000001</v>
      </c>
      <c r="H846" s="168"/>
      <c r="I846" s="168"/>
      <c r="J846" s="168"/>
      <c r="K846" s="168"/>
      <c r="L846" s="192"/>
      <c r="M846" s="181"/>
    </row>
    <row r="847" spans="1:13" ht="26.25" customHeight="1">
      <c r="A847" s="523"/>
      <c r="B847" s="525"/>
      <c r="C847" s="197" t="s">
        <v>1119</v>
      </c>
      <c r="D847" s="172" t="s">
        <v>147</v>
      </c>
      <c r="E847" s="168">
        <v>1</v>
      </c>
      <c r="F847" s="27">
        <f>177.31/100</f>
        <v>1.7731000000000001</v>
      </c>
      <c r="G847" s="169">
        <f t="shared" si="75"/>
        <v>1.7731000000000001</v>
      </c>
      <c r="H847" s="168"/>
      <c r="I847" s="168"/>
      <c r="J847" s="168"/>
      <c r="K847" s="168"/>
      <c r="L847" s="192"/>
      <c r="M847" s="181"/>
    </row>
    <row r="848" spans="1:13" ht="24">
      <c r="A848" s="523"/>
      <c r="B848" s="525"/>
      <c r="C848" s="197" t="s">
        <v>1120</v>
      </c>
      <c r="D848" s="172" t="s">
        <v>147</v>
      </c>
      <c r="E848" s="168">
        <v>1</v>
      </c>
      <c r="F848" s="27">
        <f>353.83/100</f>
        <v>3.5383</v>
      </c>
      <c r="G848" s="169">
        <f t="shared" si="75"/>
        <v>3.5383</v>
      </c>
      <c r="H848" s="168"/>
      <c r="I848" s="168"/>
      <c r="J848" s="168"/>
      <c r="K848" s="168"/>
      <c r="L848" s="192"/>
      <c r="M848" s="181"/>
    </row>
    <row r="849" spans="1:13" ht="24">
      <c r="A849" s="523"/>
      <c r="B849" s="525"/>
      <c r="C849" s="197" t="s">
        <v>1121</v>
      </c>
      <c r="D849" s="172" t="s">
        <v>147</v>
      </c>
      <c r="E849" s="168">
        <v>1</v>
      </c>
      <c r="F849" s="27">
        <f>238.17/100</f>
        <v>2.3816999999999999</v>
      </c>
      <c r="G849" s="169">
        <f t="shared" si="75"/>
        <v>2.3816999999999999</v>
      </c>
      <c r="H849" s="168"/>
      <c r="I849" s="168"/>
      <c r="J849" s="168"/>
      <c r="K849" s="168"/>
      <c r="L849" s="192"/>
      <c r="M849" s="181"/>
    </row>
    <row r="850" spans="1:13" ht="24">
      <c r="A850" s="523"/>
      <c r="B850" s="525"/>
      <c r="C850" s="197" t="s">
        <v>1122</v>
      </c>
      <c r="D850" s="172" t="s">
        <v>147</v>
      </c>
      <c r="E850" s="168">
        <v>1</v>
      </c>
      <c r="F850" s="27">
        <v>4.7682000000000002</v>
      </c>
      <c r="G850" s="169">
        <f t="shared" si="75"/>
        <v>4.7682000000000002</v>
      </c>
      <c r="H850" s="168"/>
      <c r="I850" s="168"/>
      <c r="J850" s="168"/>
      <c r="K850" s="168"/>
      <c r="L850" s="192"/>
      <c r="M850" s="181"/>
    </row>
    <row r="851" spans="1:13" ht="24">
      <c r="A851" s="523"/>
      <c r="B851" s="525"/>
      <c r="C851" s="197" t="s">
        <v>1123</v>
      </c>
      <c r="D851" s="172" t="s">
        <v>147</v>
      </c>
      <c r="E851" s="168">
        <v>1</v>
      </c>
      <c r="F851" s="27">
        <f>192.22/100</f>
        <v>1.9221999999999999</v>
      </c>
      <c r="G851" s="169">
        <f t="shared" si="75"/>
        <v>1.9221999999999999</v>
      </c>
      <c r="H851" s="168"/>
      <c r="I851" s="168"/>
      <c r="J851" s="168"/>
      <c r="K851" s="168"/>
      <c r="L851" s="192"/>
      <c r="M851" s="181"/>
    </row>
    <row r="852" spans="1:13" ht="24">
      <c r="A852" s="523"/>
      <c r="B852" s="525"/>
      <c r="C852" s="197" t="s">
        <v>1124</v>
      </c>
      <c r="D852" s="172" t="s">
        <v>147</v>
      </c>
      <c r="E852" s="168">
        <v>1</v>
      </c>
      <c r="F852" s="27">
        <f>192.22/100</f>
        <v>1.9221999999999999</v>
      </c>
      <c r="G852" s="169">
        <f t="shared" si="75"/>
        <v>1.9221999999999999</v>
      </c>
      <c r="H852" s="168"/>
      <c r="I852" s="168"/>
      <c r="J852" s="168"/>
      <c r="K852" s="168"/>
      <c r="L852" s="192"/>
      <c r="M852" s="181"/>
    </row>
    <row r="853" spans="1:13" ht="24">
      <c r="A853" s="523"/>
      <c r="B853" s="525"/>
      <c r="C853" s="197" t="s">
        <v>1125</v>
      </c>
      <c r="D853" s="172" t="s">
        <v>147</v>
      </c>
      <c r="E853" s="168">
        <v>1</v>
      </c>
      <c r="F853" s="27">
        <f>353.8/100</f>
        <v>3.5380000000000003</v>
      </c>
      <c r="G853" s="169">
        <f t="shared" si="75"/>
        <v>3.5380000000000003</v>
      </c>
      <c r="H853" s="168"/>
      <c r="I853" s="168"/>
      <c r="J853" s="168"/>
      <c r="K853" s="168"/>
      <c r="L853" s="192"/>
      <c r="M853" s="181"/>
    </row>
    <row r="854" spans="1:13" ht="24">
      <c r="A854" s="524"/>
      <c r="B854" s="526"/>
      <c r="C854" s="197" t="s">
        <v>1126</v>
      </c>
      <c r="D854" s="172" t="s">
        <v>147</v>
      </c>
      <c r="E854" s="168">
        <v>1</v>
      </c>
      <c r="F854" s="27">
        <f>181.81/100</f>
        <v>1.8181</v>
      </c>
      <c r="G854" s="169">
        <f t="shared" si="75"/>
        <v>1.8181</v>
      </c>
      <c r="H854" s="168"/>
      <c r="I854" s="168"/>
      <c r="J854" s="168"/>
      <c r="K854" s="168"/>
      <c r="L854" s="192"/>
      <c r="M854" s="181"/>
    </row>
    <row r="855" spans="1:13">
      <c r="A855" s="519" t="s">
        <v>127</v>
      </c>
      <c r="B855" s="519"/>
      <c r="C855" s="519"/>
      <c r="D855" s="519"/>
      <c r="E855" s="519"/>
      <c r="F855" s="519"/>
      <c r="G855" s="181">
        <f>SUM(G838:G854)</f>
        <v>118.94786000000002</v>
      </c>
      <c r="H855" s="168"/>
      <c r="I855" s="168"/>
      <c r="J855" s="168"/>
      <c r="K855" s="168"/>
      <c r="L855" s="192"/>
      <c r="M855" s="181">
        <f>G855</f>
        <v>118.94786000000002</v>
      </c>
    </row>
    <row r="856" spans="1:13" ht="51" customHeight="1">
      <c r="A856" s="522" t="s">
        <v>988</v>
      </c>
      <c r="B856" s="516" t="s">
        <v>992</v>
      </c>
      <c r="C856" s="414" t="s">
        <v>1135</v>
      </c>
      <c r="D856" s="172" t="s">
        <v>34</v>
      </c>
      <c r="E856" s="168">
        <v>2</v>
      </c>
      <c r="F856" s="168">
        <f>1975/250</f>
        <v>7.9</v>
      </c>
      <c r="G856" s="169">
        <f>E856*F856</f>
        <v>15.8</v>
      </c>
      <c r="H856" s="168"/>
      <c r="I856" s="168"/>
      <c r="J856" s="168"/>
      <c r="K856" s="168"/>
      <c r="L856" s="192"/>
      <c r="M856" s="181"/>
    </row>
    <row r="857" spans="1:13" ht="14.25" customHeight="1">
      <c r="A857" s="523"/>
      <c r="B857" s="520"/>
      <c r="C857" s="178" t="s">
        <v>144</v>
      </c>
      <c r="D857" s="172" t="s">
        <v>143</v>
      </c>
      <c r="E857" s="168">
        <v>3.0000000000000001E-3</v>
      </c>
      <c r="F857" s="168">
        <v>190</v>
      </c>
      <c r="G857" s="169">
        <f t="shared" ref="G857:G859" si="76">E857*F857</f>
        <v>0.57000000000000006</v>
      </c>
      <c r="H857" s="168"/>
      <c r="I857" s="168"/>
      <c r="J857" s="168"/>
      <c r="K857" s="168"/>
      <c r="L857" s="192"/>
      <c r="M857" s="181"/>
    </row>
    <row r="858" spans="1:13" ht="14.25" customHeight="1">
      <c r="A858" s="523"/>
      <c r="B858" s="520"/>
      <c r="C858" s="159" t="s">
        <v>150</v>
      </c>
      <c r="D858" s="172" t="s">
        <v>146</v>
      </c>
      <c r="E858" s="168">
        <v>2</v>
      </c>
      <c r="F858" s="168">
        <v>23.5</v>
      </c>
      <c r="G858" s="169">
        <f t="shared" si="76"/>
        <v>47</v>
      </c>
      <c r="H858" s="168"/>
      <c r="I858" s="168"/>
      <c r="J858" s="168"/>
      <c r="K858" s="168"/>
      <c r="L858" s="192"/>
      <c r="M858" s="181"/>
    </row>
    <row r="859" spans="1:13" ht="27" customHeight="1">
      <c r="A859" s="568"/>
      <c r="B859" s="527"/>
      <c r="C859" s="414" t="s">
        <v>1131</v>
      </c>
      <c r="D859" s="172" t="s">
        <v>27</v>
      </c>
      <c r="E859" s="168">
        <v>4</v>
      </c>
      <c r="F859" s="168">
        <f>500/50</f>
        <v>10</v>
      </c>
      <c r="G859" s="169">
        <f t="shared" si="76"/>
        <v>40</v>
      </c>
      <c r="H859" s="168"/>
      <c r="I859" s="168"/>
      <c r="J859" s="168"/>
      <c r="K859" s="168"/>
      <c r="L859" s="192"/>
      <c r="M859" s="181"/>
    </row>
    <row r="860" spans="1:13">
      <c r="A860" s="519" t="s">
        <v>127</v>
      </c>
      <c r="B860" s="519"/>
      <c r="C860" s="519"/>
      <c r="D860" s="519"/>
      <c r="E860" s="519"/>
      <c r="F860" s="519"/>
      <c r="G860" s="181">
        <f>SUM(G856:G859)</f>
        <v>103.37</v>
      </c>
      <c r="H860" s="168"/>
      <c r="I860" s="168"/>
      <c r="J860" s="168"/>
      <c r="K860" s="168"/>
      <c r="L860" s="192"/>
      <c r="M860" s="181">
        <f>G860</f>
        <v>103.37</v>
      </c>
    </row>
    <row r="861" spans="1:13" ht="24">
      <c r="A861" s="522" t="s">
        <v>989</v>
      </c>
      <c r="B861" s="516" t="s">
        <v>979</v>
      </c>
      <c r="C861" s="197" t="s">
        <v>1127</v>
      </c>
      <c r="D861" s="172" t="s">
        <v>143</v>
      </c>
      <c r="E861" s="168">
        <v>5.0000000000000001E-4</v>
      </c>
      <c r="F861" s="27">
        <v>1087.5</v>
      </c>
      <c r="G861" s="169">
        <f t="shared" ref="G861:G863" si="77">E861*F861</f>
        <v>0.54375000000000007</v>
      </c>
      <c r="H861" s="168"/>
      <c r="I861" s="168"/>
      <c r="J861" s="168"/>
      <c r="K861" s="168"/>
      <c r="L861" s="192"/>
      <c r="M861" s="181"/>
    </row>
    <row r="862" spans="1:13" ht="24">
      <c r="A862" s="523"/>
      <c r="B862" s="520"/>
      <c r="C862" s="195" t="s">
        <v>1114</v>
      </c>
      <c r="D862" s="172" t="s">
        <v>34</v>
      </c>
      <c r="E862" s="168">
        <v>0.5</v>
      </c>
      <c r="F862" s="169">
        <f>1538.29/250</f>
        <v>6.1531599999999997</v>
      </c>
      <c r="G862" s="27">
        <f t="shared" si="77"/>
        <v>3.0765799999999999</v>
      </c>
      <c r="H862" s="168"/>
      <c r="I862" s="168"/>
      <c r="J862" s="168"/>
      <c r="K862" s="168"/>
      <c r="L862" s="192"/>
      <c r="M862" s="181"/>
    </row>
    <row r="863" spans="1:13">
      <c r="A863" s="523"/>
      <c r="B863" s="520"/>
      <c r="C863" s="159" t="s">
        <v>175</v>
      </c>
      <c r="D863" s="172" t="s">
        <v>146</v>
      </c>
      <c r="E863" s="168">
        <v>1</v>
      </c>
      <c r="F863" s="168">
        <v>23.5</v>
      </c>
      <c r="G863" s="169">
        <f t="shared" si="77"/>
        <v>23.5</v>
      </c>
      <c r="H863" s="168"/>
      <c r="I863" s="168"/>
      <c r="J863" s="168"/>
      <c r="K863" s="168"/>
      <c r="L863" s="192"/>
      <c r="M863" s="181"/>
    </row>
    <row r="864" spans="1:13">
      <c r="A864" s="523"/>
      <c r="B864" s="517"/>
      <c r="C864" s="195" t="s">
        <v>409</v>
      </c>
      <c r="D864" s="172" t="s">
        <v>143</v>
      </c>
      <c r="E864" s="168">
        <v>5.0000000000000001E-4</v>
      </c>
      <c r="F864" s="169">
        <v>5023.21</v>
      </c>
      <c r="G864" s="27">
        <f>E864*F864</f>
        <v>2.5116049999999999</v>
      </c>
      <c r="H864" s="168"/>
      <c r="I864" s="168"/>
      <c r="J864" s="168"/>
      <c r="K864" s="168"/>
      <c r="L864" s="192"/>
      <c r="M864" s="181"/>
    </row>
    <row r="865" spans="1:13" ht="24">
      <c r="A865" s="523"/>
      <c r="B865" s="517"/>
      <c r="C865" s="195" t="s">
        <v>335</v>
      </c>
      <c r="D865" s="172" t="s">
        <v>34</v>
      </c>
      <c r="E865" s="168">
        <v>0.5</v>
      </c>
      <c r="F865" s="169">
        <f>1031.25/250</f>
        <v>4.125</v>
      </c>
      <c r="G865" s="27">
        <f t="shared" ref="G865" si="78">E865*F865</f>
        <v>2.0625</v>
      </c>
      <c r="H865" s="168"/>
      <c r="I865" s="168"/>
      <c r="J865" s="168"/>
      <c r="K865" s="168"/>
      <c r="L865" s="192"/>
      <c r="M865" s="181"/>
    </row>
    <row r="866" spans="1:13" ht="24">
      <c r="A866" s="523"/>
      <c r="B866" s="517"/>
      <c r="C866" s="195" t="s">
        <v>1112</v>
      </c>
      <c r="D866" s="172" t="s">
        <v>34</v>
      </c>
      <c r="E866" s="168">
        <v>0.5</v>
      </c>
      <c r="F866" s="27">
        <f>3436.92/500</f>
        <v>6.8738400000000004</v>
      </c>
      <c r="G866" s="169">
        <f>E866*F866</f>
        <v>3.4369200000000002</v>
      </c>
      <c r="H866" s="168"/>
      <c r="I866" s="168"/>
      <c r="J866" s="168"/>
      <c r="K866" s="168"/>
      <c r="L866" s="192"/>
      <c r="M866" s="181"/>
    </row>
    <row r="867" spans="1:13">
      <c r="A867" s="523"/>
      <c r="B867" s="517"/>
      <c r="C867" s="178" t="s">
        <v>1113</v>
      </c>
      <c r="D867" s="172" t="s">
        <v>34</v>
      </c>
      <c r="E867" s="168">
        <v>0.5</v>
      </c>
      <c r="F867" s="169">
        <f>3412.38/250</f>
        <v>13.649520000000001</v>
      </c>
      <c r="G867" s="27">
        <f t="shared" ref="G867:G878" si="79">E867*F867</f>
        <v>6.8247600000000004</v>
      </c>
      <c r="H867" s="168"/>
      <c r="I867" s="168"/>
      <c r="J867" s="168"/>
      <c r="K867" s="168"/>
      <c r="L867" s="192"/>
      <c r="M867" s="181"/>
    </row>
    <row r="868" spans="1:13" ht="24">
      <c r="A868" s="523"/>
      <c r="B868" s="517"/>
      <c r="C868" s="195" t="s">
        <v>1115</v>
      </c>
      <c r="D868" s="172" t="s">
        <v>147</v>
      </c>
      <c r="E868" s="168">
        <v>0.5</v>
      </c>
      <c r="F868" s="169">
        <f>22600/60</f>
        <v>376.66666666666669</v>
      </c>
      <c r="G868" s="27">
        <f t="shared" si="79"/>
        <v>188.33333333333334</v>
      </c>
      <c r="H868" s="168"/>
      <c r="I868" s="168"/>
      <c r="J868" s="168"/>
      <c r="K868" s="168"/>
      <c r="L868" s="192"/>
      <c r="M868" s="181"/>
    </row>
    <row r="869" spans="1:13" ht="36">
      <c r="A869" s="523"/>
      <c r="B869" s="517"/>
      <c r="C869" s="197" t="s">
        <v>1117</v>
      </c>
      <c r="D869" s="172" t="s">
        <v>147</v>
      </c>
      <c r="E869" s="168">
        <v>1</v>
      </c>
      <c r="F869" s="27">
        <f>238.41/50</f>
        <v>4.7682000000000002</v>
      </c>
      <c r="G869" s="169">
        <f t="shared" si="79"/>
        <v>4.7682000000000002</v>
      </c>
      <c r="H869" s="168"/>
      <c r="I869" s="168"/>
      <c r="J869" s="168"/>
      <c r="K869" s="168"/>
      <c r="L869" s="192"/>
      <c r="M869" s="181"/>
    </row>
    <row r="870" spans="1:13" ht="25.5" customHeight="1">
      <c r="A870" s="523"/>
      <c r="B870" s="517"/>
      <c r="C870" s="197" t="s">
        <v>1118</v>
      </c>
      <c r="D870" s="172" t="s">
        <v>147</v>
      </c>
      <c r="E870" s="168">
        <v>1</v>
      </c>
      <c r="F870" s="27">
        <f>181.8/100</f>
        <v>1.8180000000000001</v>
      </c>
      <c r="G870" s="169">
        <f t="shared" si="79"/>
        <v>1.8180000000000001</v>
      </c>
      <c r="H870" s="168"/>
      <c r="I870" s="168"/>
      <c r="J870" s="168"/>
      <c r="K870" s="168"/>
      <c r="L870" s="192"/>
      <c r="M870" s="181"/>
    </row>
    <row r="871" spans="1:13" ht="25.5" customHeight="1">
      <c r="A871" s="523"/>
      <c r="B871" s="517"/>
      <c r="C871" s="197" t="s">
        <v>1119</v>
      </c>
      <c r="D871" s="172" t="s">
        <v>147</v>
      </c>
      <c r="E871" s="168">
        <v>1</v>
      </c>
      <c r="F871" s="27">
        <f>177.31/100</f>
        <v>1.7731000000000001</v>
      </c>
      <c r="G871" s="169">
        <f t="shared" si="79"/>
        <v>1.7731000000000001</v>
      </c>
      <c r="H871" s="168"/>
      <c r="I871" s="168"/>
      <c r="J871" s="168"/>
      <c r="K871" s="168"/>
      <c r="L871" s="192"/>
      <c r="M871" s="181"/>
    </row>
    <row r="872" spans="1:13" ht="24">
      <c r="A872" s="523"/>
      <c r="B872" s="517"/>
      <c r="C872" s="197" t="s">
        <v>1120</v>
      </c>
      <c r="D872" s="172" t="s">
        <v>147</v>
      </c>
      <c r="E872" s="168">
        <v>1</v>
      </c>
      <c r="F872" s="27">
        <f>353.83/100</f>
        <v>3.5383</v>
      </c>
      <c r="G872" s="169">
        <f t="shared" si="79"/>
        <v>3.5383</v>
      </c>
      <c r="H872" s="168"/>
      <c r="I872" s="168"/>
      <c r="J872" s="168"/>
      <c r="K872" s="168"/>
      <c r="L872" s="192"/>
      <c r="M872" s="181"/>
    </row>
    <row r="873" spans="1:13" ht="24">
      <c r="A873" s="523"/>
      <c r="B873" s="517"/>
      <c r="C873" s="197" t="s">
        <v>1121</v>
      </c>
      <c r="D873" s="172" t="s">
        <v>147</v>
      </c>
      <c r="E873" s="168">
        <v>1</v>
      </c>
      <c r="F873" s="27">
        <f>238.17/100</f>
        <v>2.3816999999999999</v>
      </c>
      <c r="G873" s="169">
        <f t="shared" si="79"/>
        <v>2.3816999999999999</v>
      </c>
      <c r="H873" s="168"/>
      <c r="I873" s="168"/>
      <c r="J873" s="168"/>
      <c r="K873" s="168"/>
      <c r="L873" s="192"/>
      <c r="M873" s="181"/>
    </row>
    <row r="874" spans="1:13" ht="24">
      <c r="A874" s="523"/>
      <c r="B874" s="517"/>
      <c r="C874" s="197" t="s">
        <v>1122</v>
      </c>
      <c r="D874" s="172" t="s">
        <v>147</v>
      </c>
      <c r="E874" s="168">
        <v>1</v>
      </c>
      <c r="F874" s="27">
        <v>4.7682000000000002</v>
      </c>
      <c r="G874" s="169">
        <f t="shared" si="79"/>
        <v>4.7682000000000002</v>
      </c>
      <c r="H874" s="168"/>
      <c r="I874" s="168"/>
      <c r="J874" s="168"/>
      <c r="K874" s="168"/>
      <c r="L874" s="192"/>
      <c r="M874" s="181"/>
    </row>
    <row r="875" spans="1:13" ht="24">
      <c r="A875" s="523"/>
      <c r="B875" s="517"/>
      <c r="C875" s="197" t="s">
        <v>1123</v>
      </c>
      <c r="D875" s="172" t="s">
        <v>147</v>
      </c>
      <c r="E875" s="168">
        <v>1</v>
      </c>
      <c r="F875" s="27">
        <f>192.22/100</f>
        <v>1.9221999999999999</v>
      </c>
      <c r="G875" s="169">
        <f t="shared" si="79"/>
        <v>1.9221999999999999</v>
      </c>
      <c r="H875" s="168"/>
      <c r="I875" s="168"/>
      <c r="J875" s="168"/>
      <c r="K875" s="168"/>
      <c r="L875" s="192"/>
      <c r="M875" s="181"/>
    </row>
    <row r="876" spans="1:13" ht="24">
      <c r="A876" s="523"/>
      <c r="B876" s="517"/>
      <c r="C876" s="197" t="s">
        <v>1124</v>
      </c>
      <c r="D876" s="172" t="s">
        <v>147</v>
      </c>
      <c r="E876" s="168">
        <v>1</v>
      </c>
      <c r="F876" s="27">
        <f>192.22/100</f>
        <v>1.9221999999999999</v>
      </c>
      <c r="G876" s="169">
        <f t="shared" si="79"/>
        <v>1.9221999999999999</v>
      </c>
      <c r="H876" s="168"/>
      <c r="I876" s="168"/>
      <c r="J876" s="168"/>
      <c r="K876" s="168"/>
      <c r="L876" s="192"/>
      <c r="M876" s="181"/>
    </row>
    <row r="877" spans="1:13" ht="24">
      <c r="A877" s="523"/>
      <c r="B877" s="517"/>
      <c r="C877" s="197" t="s">
        <v>1125</v>
      </c>
      <c r="D877" s="172" t="s">
        <v>147</v>
      </c>
      <c r="E877" s="168">
        <v>1</v>
      </c>
      <c r="F877" s="27">
        <f>353.8/100</f>
        <v>3.5380000000000003</v>
      </c>
      <c r="G877" s="169">
        <f t="shared" si="79"/>
        <v>3.5380000000000003</v>
      </c>
      <c r="H877" s="168"/>
      <c r="I877" s="168"/>
      <c r="J877" s="168"/>
      <c r="K877" s="168"/>
      <c r="L877" s="192"/>
      <c r="M877" s="181"/>
    </row>
    <row r="878" spans="1:13" ht="24">
      <c r="A878" s="524"/>
      <c r="B878" s="518"/>
      <c r="C878" s="197" t="s">
        <v>1126</v>
      </c>
      <c r="D878" s="172" t="s">
        <v>147</v>
      </c>
      <c r="E878" s="168">
        <v>1</v>
      </c>
      <c r="F878" s="27">
        <f>181.81/100</f>
        <v>1.8181</v>
      </c>
      <c r="G878" s="169">
        <f t="shared" si="79"/>
        <v>1.8181</v>
      </c>
      <c r="H878" s="168"/>
      <c r="I878" s="168"/>
      <c r="J878" s="168"/>
      <c r="K878" s="168"/>
      <c r="L878" s="192"/>
      <c r="M878" s="181"/>
    </row>
    <row r="879" spans="1:13">
      <c r="A879" s="519" t="s">
        <v>127</v>
      </c>
      <c r="B879" s="519"/>
      <c r="C879" s="519"/>
      <c r="D879" s="519"/>
      <c r="E879" s="519"/>
      <c r="F879" s="519"/>
      <c r="G879" s="181">
        <f>SUM(G861:G878)</f>
        <v>258.53744833333337</v>
      </c>
      <c r="H879" s="168"/>
      <c r="I879" s="168"/>
      <c r="J879" s="168"/>
      <c r="K879" s="168"/>
      <c r="L879" s="192"/>
      <c r="M879" s="181">
        <f>G879</f>
        <v>258.53744833333337</v>
      </c>
    </row>
    <row r="880" spans="1:13" ht="24">
      <c r="A880" s="522" t="s">
        <v>990</v>
      </c>
      <c r="B880" s="516" t="s">
        <v>1136</v>
      </c>
      <c r="C880" s="197" t="s">
        <v>1127</v>
      </c>
      <c r="D880" s="172" t="s">
        <v>143</v>
      </c>
      <c r="E880" s="168">
        <v>5.0000000000000001E-4</v>
      </c>
      <c r="F880" s="27">
        <v>1087.5</v>
      </c>
      <c r="G880" s="169">
        <f t="shared" ref="G880:G882" si="80">E880*F880</f>
        <v>0.54375000000000007</v>
      </c>
      <c r="H880" s="168"/>
      <c r="I880" s="168"/>
      <c r="J880" s="168"/>
      <c r="K880" s="168"/>
      <c r="L880" s="192"/>
      <c r="M880" s="181"/>
    </row>
    <row r="881" spans="1:13" ht="24">
      <c r="A881" s="523"/>
      <c r="B881" s="520"/>
      <c r="C881" s="195" t="s">
        <v>1114</v>
      </c>
      <c r="D881" s="172" t="s">
        <v>34</v>
      </c>
      <c r="E881" s="168">
        <v>0.5</v>
      </c>
      <c r="F881" s="169">
        <f>1538.29/250</f>
        <v>6.1531599999999997</v>
      </c>
      <c r="G881" s="27">
        <f t="shared" si="80"/>
        <v>3.0765799999999999</v>
      </c>
      <c r="H881" s="168"/>
      <c r="I881" s="168"/>
      <c r="J881" s="168"/>
      <c r="K881" s="168"/>
      <c r="L881" s="192"/>
      <c r="M881" s="181"/>
    </row>
    <row r="882" spans="1:13">
      <c r="A882" s="523"/>
      <c r="B882" s="520"/>
      <c r="C882" s="159" t="s">
        <v>175</v>
      </c>
      <c r="D882" s="172" t="s">
        <v>146</v>
      </c>
      <c r="E882" s="168">
        <v>1</v>
      </c>
      <c r="F882" s="168">
        <v>23.5</v>
      </c>
      <c r="G882" s="169">
        <f t="shared" si="80"/>
        <v>23.5</v>
      </c>
      <c r="H882" s="168"/>
      <c r="I882" s="168"/>
      <c r="J882" s="168"/>
      <c r="K882" s="168"/>
      <c r="L882" s="192"/>
      <c r="M882" s="181"/>
    </row>
    <row r="883" spans="1:13">
      <c r="A883" s="523"/>
      <c r="B883" s="517"/>
      <c r="C883" s="195" t="s">
        <v>409</v>
      </c>
      <c r="D883" s="172" t="s">
        <v>143</v>
      </c>
      <c r="E883" s="168">
        <v>5.0000000000000001E-4</v>
      </c>
      <c r="F883" s="169">
        <v>5023.21</v>
      </c>
      <c r="G883" s="27">
        <f>E883*F883</f>
        <v>2.5116049999999999</v>
      </c>
      <c r="H883" s="168"/>
      <c r="I883" s="168"/>
      <c r="J883" s="168"/>
      <c r="K883" s="168"/>
      <c r="L883" s="192"/>
      <c r="M883" s="181"/>
    </row>
    <row r="884" spans="1:13" ht="24">
      <c r="A884" s="523"/>
      <c r="B884" s="517"/>
      <c r="C884" s="195" t="s">
        <v>335</v>
      </c>
      <c r="D884" s="172" t="s">
        <v>34</v>
      </c>
      <c r="E884" s="168">
        <v>0.5</v>
      </c>
      <c r="F884" s="169">
        <f>1031.25/250</f>
        <v>4.125</v>
      </c>
      <c r="G884" s="27">
        <f t="shared" ref="G884" si="81">E884*F884</f>
        <v>2.0625</v>
      </c>
      <c r="H884" s="168"/>
      <c r="I884" s="168"/>
      <c r="J884" s="168"/>
      <c r="K884" s="168"/>
      <c r="L884" s="192"/>
      <c r="M884" s="181"/>
    </row>
    <row r="885" spans="1:13" ht="24">
      <c r="A885" s="523"/>
      <c r="B885" s="517"/>
      <c r="C885" s="195" t="s">
        <v>1112</v>
      </c>
      <c r="D885" s="172" t="s">
        <v>34</v>
      </c>
      <c r="E885" s="168">
        <v>0.5</v>
      </c>
      <c r="F885" s="27">
        <f>3436.92/500</f>
        <v>6.8738400000000004</v>
      </c>
      <c r="G885" s="169">
        <f>E885*F885</f>
        <v>3.4369200000000002</v>
      </c>
      <c r="H885" s="168"/>
      <c r="I885" s="168"/>
      <c r="J885" s="168"/>
      <c r="K885" s="168"/>
      <c r="L885" s="192"/>
      <c r="M885" s="181"/>
    </row>
    <row r="886" spans="1:13">
      <c r="A886" s="523"/>
      <c r="B886" s="517"/>
      <c r="C886" s="178" t="s">
        <v>1113</v>
      </c>
      <c r="D886" s="172" t="s">
        <v>34</v>
      </c>
      <c r="E886" s="168">
        <v>0.5</v>
      </c>
      <c r="F886" s="169">
        <f>3412.38/250</f>
        <v>13.649520000000001</v>
      </c>
      <c r="G886" s="27">
        <f t="shared" ref="G886:G897" si="82">E886*F886</f>
        <v>6.8247600000000004</v>
      </c>
      <c r="H886" s="168"/>
      <c r="I886" s="168"/>
      <c r="J886" s="168"/>
      <c r="K886" s="168"/>
      <c r="L886" s="192"/>
      <c r="M886" s="181"/>
    </row>
    <row r="887" spans="1:13" ht="24">
      <c r="A887" s="523"/>
      <c r="B887" s="517"/>
      <c r="C887" s="195" t="s">
        <v>1115</v>
      </c>
      <c r="D887" s="172" t="s">
        <v>147</v>
      </c>
      <c r="E887" s="168">
        <v>0.5</v>
      </c>
      <c r="F887" s="169">
        <f>22600/60</f>
        <v>376.66666666666669</v>
      </c>
      <c r="G887" s="27">
        <f t="shared" si="82"/>
        <v>188.33333333333334</v>
      </c>
      <c r="H887" s="168"/>
      <c r="I887" s="168"/>
      <c r="J887" s="168"/>
      <c r="K887" s="168"/>
      <c r="L887" s="192"/>
      <c r="M887" s="181"/>
    </row>
    <row r="888" spans="1:13" ht="36">
      <c r="A888" s="523"/>
      <c r="B888" s="517"/>
      <c r="C888" s="197" t="s">
        <v>1117</v>
      </c>
      <c r="D888" s="172" t="s">
        <v>147</v>
      </c>
      <c r="E888" s="168">
        <v>1</v>
      </c>
      <c r="F888" s="27">
        <f>238.41/50</f>
        <v>4.7682000000000002</v>
      </c>
      <c r="G888" s="169">
        <f t="shared" si="82"/>
        <v>4.7682000000000002</v>
      </c>
      <c r="H888" s="168"/>
      <c r="I888" s="168"/>
      <c r="J888" s="168"/>
      <c r="K888" s="168"/>
      <c r="L888" s="192"/>
      <c r="M888" s="181"/>
    </row>
    <row r="889" spans="1:13" ht="25.5" customHeight="1">
      <c r="A889" s="523"/>
      <c r="B889" s="517"/>
      <c r="C889" s="197" t="s">
        <v>1118</v>
      </c>
      <c r="D889" s="172" t="s">
        <v>147</v>
      </c>
      <c r="E889" s="168">
        <v>1</v>
      </c>
      <c r="F889" s="27">
        <f>181.8/100</f>
        <v>1.8180000000000001</v>
      </c>
      <c r="G889" s="169">
        <f t="shared" si="82"/>
        <v>1.8180000000000001</v>
      </c>
      <c r="H889" s="168"/>
      <c r="I889" s="168"/>
      <c r="J889" s="168"/>
      <c r="K889" s="168"/>
      <c r="L889" s="192"/>
      <c r="M889" s="181"/>
    </row>
    <row r="890" spans="1:13" ht="25.5" customHeight="1">
      <c r="A890" s="523"/>
      <c r="B890" s="517"/>
      <c r="C890" s="197" t="s">
        <v>1119</v>
      </c>
      <c r="D890" s="172" t="s">
        <v>147</v>
      </c>
      <c r="E890" s="168">
        <v>1</v>
      </c>
      <c r="F890" s="27">
        <f>177.31/100</f>
        <v>1.7731000000000001</v>
      </c>
      <c r="G890" s="169">
        <f t="shared" si="82"/>
        <v>1.7731000000000001</v>
      </c>
      <c r="H890" s="168"/>
      <c r="I890" s="168"/>
      <c r="J890" s="168"/>
      <c r="K890" s="168"/>
      <c r="L890" s="192"/>
      <c r="M890" s="181"/>
    </row>
    <row r="891" spans="1:13" ht="24">
      <c r="A891" s="523"/>
      <c r="B891" s="517"/>
      <c r="C891" s="197" t="s">
        <v>1120</v>
      </c>
      <c r="D891" s="172" t="s">
        <v>147</v>
      </c>
      <c r="E891" s="168">
        <v>1</v>
      </c>
      <c r="F891" s="27">
        <f>353.83/100</f>
        <v>3.5383</v>
      </c>
      <c r="G891" s="169">
        <f t="shared" si="82"/>
        <v>3.5383</v>
      </c>
      <c r="H891" s="168"/>
      <c r="I891" s="168"/>
      <c r="J891" s="168"/>
      <c r="K891" s="168"/>
      <c r="L891" s="192"/>
      <c r="M891" s="181"/>
    </row>
    <row r="892" spans="1:13" ht="24">
      <c r="A892" s="523"/>
      <c r="B892" s="517"/>
      <c r="C892" s="197" t="s">
        <v>1121</v>
      </c>
      <c r="D892" s="172" t="s">
        <v>147</v>
      </c>
      <c r="E892" s="168">
        <v>1</v>
      </c>
      <c r="F892" s="27">
        <f>238.17/100</f>
        <v>2.3816999999999999</v>
      </c>
      <c r="G892" s="169">
        <f t="shared" si="82"/>
        <v>2.3816999999999999</v>
      </c>
      <c r="H892" s="168"/>
      <c r="I892" s="168"/>
      <c r="J892" s="168"/>
      <c r="K892" s="168"/>
      <c r="L892" s="192"/>
      <c r="M892" s="181"/>
    </row>
    <row r="893" spans="1:13" ht="24">
      <c r="A893" s="523"/>
      <c r="B893" s="517"/>
      <c r="C893" s="197" t="s">
        <v>1122</v>
      </c>
      <c r="D893" s="172" t="s">
        <v>147</v>
      </c>
      <c r="E893" s="168">
        <v>1</v>
      </c>
      <c r="F893" s="27">
        <v>4.7682000000000002</v>
      </c>
      <c r="G893" s="169">
        <f t="shared" si="82"/>
        <v>4.7682000000000002</v>
      </c>
      <c r="H893" s="168"/>
      <c r="I893" s="168"/>
      <c r="J893" s="168"/>
      <c r="K893" s="168"/>
      <c r="L893" s="192"/>
      <c r="M893" s="181"/>
    </row>
    <row r="894" spans="1:13" ht="24">
      <c r="A894" s="523"/>
      <c r="B894" s="517"/>
      <c r="C894" s="197" t="s">
        <v>1123</v>
      </c>
      <c r="D894" s="172" t="s">
        <v>147</v>
      </c>
      <c r="E894" s="168">
        <v>1</v>
      </c>
      <c r="F894" s="27">
        <f>192.22/100</f>
        <v>1.9221999999999999</v>
      </c>
      <c r="G894" s="169">
        <f t="shared" si="82"/>
        <v>1.9221999999999999</v>
      </c>
      <c r="H894" s="168"/>
      <c r="I894" s="168"/>
      <c r="J894" s="168"/>
      <c r="K894" s="168"/>
      <c r="L894" s="192"/>
      <c r="M894" s="181"/>
    </row>
    <row r="895" spans="1:13" ht="24">
      <c r="A895" s="523"/>
      <c r="B895" s="517"/>
      <c r="C895" s="197" t="s">
        <v>1124</v>
      </c>
      <c r="D895" s="172" t="s">
        <v>147</v>
      </c>
      <c r="E895" s="168">
        <v>1</v>
      </c>
      <c r="F895" s="27">
        <f>192.22/100</f>
        <v>1.9221999999999999</v>
      </c>
      <c r="G895" s="169">
        <f t="shared" si="82"/>
        <v>1.9221999999999999</v>
      </c>
      <c r="H895" s="168"/>
      <c r="I895" s="168"/>
      <c r="J895" s="168"/>
      <c r="K895" s="168"/>
      <c r="L895" s="192"/>
      <c r="M895" s="181"/>
    </row>
    <row r="896" spans="1:13" ht="24">
      <c r="A896" s="523"/>
      <c r="B896" s="517"/>
      <c r="C896" s="197" t="s">
        <v>1125</v>
      </c>
      <c r="D896" s="172" t="s">
        <v>147</v>
      </c>
      <c r="E896" s="168">
        <v>1</v>
      </c>
      <c r="F896" s="27">
        <f>353.8/100</f>
        <v>3.5380000000000003</v>
      </c>
      <c r="G896" s="169">
        <f t="shared" si="82"/>
        <v>3.5380000000000003</v>
      </c>
      <c r="H896" s="168"/>
      <c r="I896" s="168"/>
      <c r="J896" s="168"/>
      <c r="K896" s="168"/>
      <c r="L896" s="192"/>
      <c r="M896" s="181"/>
    </row>
    <row r="897" spans="1:13" ht="24">
      <c r="A897" s="524"/>
      <c r="B897" s="518"/>
      <c r="C897" s="197" t="s">
        <v>1126</v>
      </c>
      <c r="D897" s="172" t="s">
        <v>147</v>
      </c>
      <c r="E897" s="168">
        <v>1</v>
      </c>
      <c r="F897" s="27">
        <f>181.81/100</f>
        <v>1.8181</v>
      </c>
      <c r="G897" s="169">
        <f t="shared" si="82"/>
        <v>1.8181</v>
      </c>
      <c r="H897" s="168"/>
      <c r="I897" s="168"/>
      <c r="J897" s="168"/>
      <c r="K897" s="168"/>
      <c r="L897" s="192"/>
      <c r="M897" s="181"/>
    </row>
    <row r="898" spans="1:13">
      <c r="A898" s="519" t="s">
        <v>127</v>
      </c>
      <c r="B898" s="519"/>
      <c r="C898" s="519"/>
      <c r="D898" s="519"/>
      <c r="E898" s="519"/>
      <c r="F898" s="519"/>
      <c r="G898" s="181">
        <f>SUM(G880:G897)</f>
        <v>258.53744833333337</v>
      </c>
      <c r="H898" s="168"/>
      <c r="I898" s="168"/>
      <c r="J898" s="168"/>
      <c r="K898" s="168"/>
      <c r="L898" s="192"/>
      <c r="M898" s="181">
        <f>G898</f>
        <v>258.53744833333337</v>
      </c>
    </row>
    <row r="899" spans="1:13" ht="15.75">
      <c r="A899" s="617" t="s">
        <v>641</v>
      </c>
      <c r="B899" s="644"/>
      <c r="C899" s="644"/>
      <c r="D899" s="644"/>
      <c r="E899" s="644"/>
      <c r="F899" s="644"/>
      <c r="G899" s="644"/>
      <c r="H899" s="644"/>
      <c r="I899" s="644"/>
      <c r="J899" s="644"/>
      <c r="K899" s="644"/>
      <c r="L899" s="644"/>
      <c r="M899" s="645"/>
    </row>
    <row r="900" spans="1:13">
      <c r="A900" s="600" t="s">
        <v>253</v>
      </c>
      <c r="B900" s="591" t="s">
        <v>995</v>
      </c>
      <c r="C900" s="178" t="s">
        <v>144</v>
      </c>
      <c r="D900" s="172" t="s">
        <v>143</v>
      </c>
      <c r="E900" s="168">
        <v>1.5E-3</v>
      </c>
      <c r="F900" s="27">
        <v>190</v>
      </c>
      <c r="G900" s="169">
        <f t="shared" ref="G900:G905" si="83">E900*F900</f>
        <v>0.28500000000000003</v>
      </c>
      <c r="H900" s="514" t="s">
        <v>272</v>
      </c>
      <c r="I900" s="511">
        <f>1574000</f>
        <v>1574000</v>
      </c>
      <c r="J900" s="515">
        <v>1</v>
      </c>
      <c r="K900" s="511">
        <v>1028</v>
      </c>
      <c r="L900" s="512"/>
      <c r="M900" s="513"/>
    </row>
    <row r="901" spans="1:13">
      <c r="A901" s="600"/>
      <c r="B901" s="592"/>
      <c r="C901" s="197" t="s">
        <v>271</v>
      </c>
      <c r="D901" s="172" t="s">
        <v>143</v>
      </c>
      <c r="E901" s="168">
        <v>6.0000000000000001E-3</v>
      </c>
      <c r="F901" s="27">
        <v>198.36</v>
      </c>
      <c r="G901" s="169">
        <f t="shared" si="83"/>
        <v>1.1901600000000001</v>
      </c>
      <c r="H901" s="514"/>
      <c r="I901" s="511"/>
      <c r="J901" s="511"/>
      <c r="K901" s="511"/>
      <c r="L901" s="512"/>
      <c r="M901" s="513"/>
    </row>
    <row r="902" spans="1:13">
      <c r="A902" s="600"/>
      <c r="B902" s="592"/>
      <c r="C902" s="197" t="s">
        <v>382</v>
      </c>
      <c r="D902" s="172" t="s">
        <v>50</v>
      </c>
      <c r="E902" s="168">
        <v>1E-3</v>
      </c>
      <c r="F902" s="27">
        <v>900</v>
      </c>
      <c r="G902" s="30">
        <f t="shared" si="83"/>
        <v>0.9</v>
      </c>
      <c r="H902" s="514"/>
      <c r="I902" s="511"/>
      <c r="J902" s="511"/>
      <c r="K902" s="511"/>
      <c r="L902" s="512"/>
      <c r="M902" s="513"/>
    </row>
    <row r="903" spans="1:13">
      <c r="A903" s="600"/>
      <c r="B903" s="592"/>
      <c r="C903" s="159" t="s">
        <v>89</v>
      </c>
      <c r="D903" s="172" t="s">
        <v>22</v>
      </c>
      <c r="E903" s="168">
        <v>0.02</v>
      </c>
      <c r="F903" s="169">
        <v>9.65</v>
      </c>
      <c r="G903" s="169">
        <f t="shared" si="83"/>
        <v>0.193</v>
      </c>
      <c r="H903" s="514"/>
      <c r="I903" s="511"/>
      <c r="J903" s="511"/>
      <c r="K903" s="511"/>
      <c r="L903" s="512"/>
      <c r="M903" s="513"/>
    </row>
    <row r="904" spans="1:13">
      <c r="A904" s="600"/>
      <c r="B904" s="592"/>
      <c r="C904" s="159" t="s">
        <v>90</v>
      </c>
      <c r="D904" s="172" t="s">
        <v>143</v>
      </c>
      <c r="E904" s="168">
        <v>0.11</v>
      </c>
      <c r="F904" s="169">
        <v>108.75</v>
      </c>
      <c r="G904" s="169">
        <f>E904*F904</f>
        <v>11.9625</v>
      </c>
      <c r="H904" s="514"/>
      <c r="I904" s="511"/>
      <c r="J904" s="511"/>
      <c r="K904" s="511"/>
      <c r="L904" s="512"/>
      <c r="M904" s="513"/>
    </row>
    <row r="905" spans="1:13">
      <c r="A905" s="600"/>
      <c r="B905" s="593"/>
      <c r="C905" s="197" t="s">
        <v>150</v>
      </c>
      <c r="D905" s="172" t="s">
        <v>146</v>
      </c>
      <c r="E905" s="168">
        <v>1</v>
      </c>
      <c r="F905" s="27">
        <v>23.5</v>
      </c>
      <c r="G905" s="169">
        <f t="shared" si="83"/>
        <v>23.5</v>
      </c>
      <c r="H905" s="514"/>
      <c r="I905" s="511"/>
      <c r="J905" s="511"/>
      <c r="K905" s="511"/>
      <c r="L905" s="512"/>
      <c r="M905" s="513"/>
    </row>
    <row r="906" spans="1:13">
      <c r="A906" s="519" t="s">
        <v>127</v>
      </c>
      <c r="B906" s="519"/>
      <c r="C906" s="519"/>
      <c r="D906" s="519"/>
      <c r="E906" s="519"/>
      <c r="F906" s="519"/>
      <c r="G906" s="181">
        <f>SUM(G900:G905)</f>
        <v>38.030659999999997</v>
      </c>
      <c r="H906" s="168"/>
      <c r="I906" s="168"/>
      <c r="J906" s="168"/>
      <c r="K906" s="168"/>
      <c r="L906" s="192"/>
      <c r="M906" s="181">
        <f>G906+L900</f>
        <v>38.030659999999997</v>
      </c>
    </row>
    <row r="907" spans="1:13" ht="12.75" customHeight="1">
      <c r="A907" s="600" t="s">
        <v>266</v>
      </c>
      <c r="B907" s="591" t="s">
        <v>996</v>
      </c>
      <c r="C907" s="178" t="s">
        <v>144</v>
      </c>
      <c r="D907" s="172" t="s">
        <v>143</v>
      </c>
      <c r="E907" s="168">
        <v>1.5E-3</v>
      </c>
      <c r="F907" s="27">
        <v>190</v>
      </c>
      <c r="G907" s="169">
        <f t="shared" ref="G907:G912" si="84">E907*F907</f>
        <v>0.28500000000000003</v>
      </c>
      <c r="H907" s="514" t="s">
        <v>272</v>
      </c>
      <c r="I907" s="511">
        <f>1574000</f>
        <v>1574000</v>
      </c>
      <c r="J907" s="515">
        <v>1</v>
      </c>
      <c r="K907" s="511">
        <v>975</v>
      </c>
      <c r="L907" s="512"/>
      <c r="M907" s="513"/>
    </row>
    <row r="908" spans="1:13">
      <c r="A908" s="600"/>
      <c r="B908" s="592"/>
      <c r="C908" s="197" t="s">
        <v>271</v>
      </c>
      <c r="D908" s="172" t="s">
        <v>143</v>
      </c>
      <c r="E908" s="168">
        <v>6.0000000000000001E-3</v>
      </c>
      <c r="F908" s="27">
        <v>198.36</v>
      </c>
      <c r="G908" s="169">
        <f t="shared" si="84"/>
        <v>1.1901600000000001</v>
      </c>
      <c r="H908" s="514"/>
      <c r="I908" s="511"/>
      <c r="J908" s="511"/>
      <c r="K908" s="511"/>
      <c r="L908" s="512"/>
      <c r="M908" s="513"/>
    </row>
    <row r="909" spans="1:13">
      <c r="A909" s="600"/>
      <c r="B909" s="592"/>
      <c r="C909" s="197" t="s">
        <v>382</v>
      </c>
      <c r="D909" s="172" t="s">
        <v>50</v>
      </c>
      <c r="E909" s="168">
        <v>1E-3</v>
      </c>
      <c r="F909" s="27">
        <v>900</v>
      </c>
      <c r="G909" s="30">
        <f t="shared" si="84"/>
        <v>0.9</v>
      </c>
      <c r="H909" s="514"/>
      <c r="I909" s="511"/>
      <c r="J909" s="511"/>
      <c r="K909" s="511"/>
      <c r="L909" s="512"/>
      <c r="M909" s="513"/>
    </row>
    <row r="910" spans="1:13">
      <c r="A910" s="600"/>
      <c r="B910" s="592"/>
      <c r="C910" s="159" t="s">
        <v>89</v>
      </c>
      <c r="D910" s="172" t="s">
        <v>22</v>
      </c>
      <c r="E910" s="168">
        <v>0.02</v>
      </c>
      <c r="F910" s="169">
        <v>9.65</v>
      </c>
      <c r="G910" s="169">
        <f t="shared" si="84"/>
        <v>0.193</v>
      </c>
      <c r="H910" s="514"/>
      <c r="I910" s="511"/>
      <c r="J910" s="511"/>
      <c r="K910" s="511"/>
      <c r="L910" s="512"/>
      <c r="M910" s="513"/>
    </row>
    <row r="911" spans="1:13">
      <c r="A911" s="600"/>
      <c r="B911" s="592"/>
      <c r="C911" s="159" t="s">
        <v>90</v>
      </c>
      <c r="D911" s="172" t="s">
        <v>143</v>
      </c>
      <c r="E911" s="168">
        <v>0.11</v>
      </c>
      <c r="F911" s="169">
        <v>108.75</v>
      </c>
      <c r="G911" s="169">
        <f>E911*F911</f>
        <v>11.9625</v>
      </c>
      <c r="H911" s="514"/>
      <c r="I911" s="511"/>
      <c r="J911" s="511"/>
      <c r="K911" s="511"/>
      <c r="L911" s="512"/>
      <c r="M911" s="513"/>
    </row>
    <row r="912" spans="1:13">
      <c r="A912" s="600"/>
      <c r="B912" s="593"/>
      <c r="C912" s="197" t="s">
        <v>150</v>
      </c>
      <c r="D912" s="172" t="s">
        <v>146</v>
      </c>
      <c r="E912" s="168">
        <v>1</v>
      </c>
      <c r="F912" s="27">
        <v>23.5</v>
      </c>
      <c r="G912" s="169">
        <f t="shared" si="84"/>
        <v>23.5</v>
      </c>
      <c r="H912" s="514"/>
      <c r="I912" s="511"/>
      <c r="J912" s="511"/>
      <c r="K912" s="511"/>
      <c r="L912" s="512"/>
      <c r="M912" s="513"/>
    </row>
    <row r="913" spans="1:13">
      <c r="A913" s="519" t="s">
        <v>127</v>
      </c>
      <c r="B913" s="658"/>
      <c r="C913" s="658"/>
      <c r="D913" s="658"/>
      <c r="E913" s="658"/>
      <c r="F913" s="658"/>
      <c r="G913" s="181">
        <f>SUM(G907:G912)</f>
        <v>38.030659999999997</v>
      </c>
      <c r="H913" s="168"/>
      <c r="I913" s="168"/>
      <c r="J913" s="168"/>
      <c r="K913" s="168"/>
      <c r="L913" s="192"/>
      <c r="M913" s="181">
        <f>G913+L907</f>
        <v>38.030659999999997</v>
      </c>
    </row>
    <row r="914" spans="1:13">
      <c r="A914" s="600" t="s">
        <v>642</v>
      </c>
      <c r="B914" s="591" t="s">
        <v>997</v>
      </c>
      <c r="C914" s="178" t="s">
        <v>144</v>
      </c>
      <c r="D914" s="172" t="s">
        <v>143</v>
      </c>
      <c r="E914" s="168">
        <v>1.5E-3</v>
      </c>
      <c r="F914" s="27">
        <v>190</v>
      </c>
      <c r="G914" s="169">
        <f t="shared" ref="G914:G919" si="85">E914*F914</f>
        <v>0.28500000000000003</v>
      </c>
      <c r="H914" s="514" t="s">
        <v>272</v>
      </c>
      <c r="I914" s="511">
        <f>1574000</f>
        <v>1574000</v>
      </c>
      <c r="J914" s="515">
        <v>1</v>
      </c>
      <c r="K914" s="511">
        <v>975</v>
      </c>
      <c r="L914" s="512"/>
      <c r="M914" s="513"/>
    </row>
    <row r="915" spans="1:13">
      <c r="A915" s="600"/>
      <c r="B915" s="592"/>
      <c r="C915" s="197" t="s">
        <v>271</v>
      </c>
      <c r="D915" s="172" t="s">
        <v>143</v>
      </c>
      <c r="E915" s="168">
        <v>6.0000000000000001E-3</v>
      </c>
      <c r="F915" s="27">
        <v>198.36</v>
      </c>
      <c r="G915" s="169">
        <f t="shared" si="85"/>
        <v>1.1901600000000001</v>
      </c>
      <c r="H915" s="514"/>
      <c r="I915" s="511"/>
      <c r="J915" s="511"/>
      <c r="K915" s="511"/>
      <c r="L915" s="512"/>
      <c r="M915" s="513"/>
    </row>
    <row r="916" spans="1:13">
      <c r="A916" s="600"/>
      <c r="B916" s="592"/>
      <c r="C916" s="197" t="s">
        <v>382</v>
      </c>
      <c r="D916" s="172" t="s">
        <v>50</v>
      </c>
      <c r="E916" s="168">
        <v>1E-3</v>
      </c>
      <c r="F916" s="27">
        <v>900</v>
      </c>
      <c r="G916" s="30">
        <f t="shared" si="85"/>
        <v>0.9</v>
      </c>
      <c r="H916" s="514"/>
      <c r="I916" s="511"/>
      <c r="J916" s="511"/>
      <c r="K916" s="511"/>
      <c r="L916" s="512"/>
      <c r="M916" s="513"/>
    </row>
    <row r="917" spans="1:13">
      <c r="A917" s="600"/>
      <c r="B917" s="592"/>
      <c r="C917" s="159" t="s">
        <v>89</v>
      </c>
      <c r="D917" s="172" t="s">
        <v>22</v>
      </c>
      <c r="E917" s="168">
        <v>0.02</v>
      </c>
      <c r="F917" s="169">
        <v>9.65</v>
      </c>
      <c r="G917" s="169">
        <f t="shared" si="85"/>
        <v>0.193</v>
      </c>
      <c r="H917" s="514"/>
      <c r="I917" s="511"/>
      <c r="J917" s="511"/>
      <c r="K917" s="511"/>
      <c r="L917" s="512"/>
      <c r="M917" s="513"/>
    </row>
    <row r="918" spans="1:13">
      <c r="A918" s="600"/>
      <c r="B918" s="592"/>
      <c r="C918" s="159" t="s">
        <v>90</v>
      </c>
      <c r="D918" s="172" t="s">
        <v>143</v>
      </c>
      <c r="E918" s="168">
        <v>0.11</v>
      </c>
      <c r="F918" s="169">
        <v>108.75</v>
      </c>
      <c r="G918" s="169">
        <f>E918*F918</f>
        <v>11.9625</v>
      </c>
      <c r="H918" s="514"/>
      <c r="I918" s="511"/>
      <c r="J918" s="511"/>
      <c r="K918" s="511"/>
      <c r="L918" s="512"/>
      <c r="M918" s="513"/>
    </row>
    <row r="919" spans="1:13">
      <c r="A919" s="600"/>
      <c r="B919" s="593"/>
      <c r="C919" s="197" t="s">
        <v>150</v>
      </c>
      <c r="D919" s="172" t="s">
        <v>146</v>
      </c>
      <c r="E919" s="168">
        <v>1</v>
      </c>
      <c r="F919" s="27">
        <v>23.5</v>
      </c>
      <c r="G919" s="169">
        <f t="shared" si="85"/>
        <v>23.5</v>
      </c>
      <c r="H919" s="514"/>
      <c r="I919" s="511"/>
      <c r="J919" s="511"/>
      <c r="K919" s="511"/>
      <c r="L919" s="512"/>
      <c r="M919" s="513"/>
    </row>
    <row r="920" spans="1:13">
      <c r="A920" s="519" t="s">
        <v>127</v>
      </c>
      <c r="B920" s="519"/>
      <c r="C920" s="519"/>
      <c r="D920" s="519"/>
      <c r="E920" s="519"/>
      <c r="F920" s="519"/>
      <c r="G920" s="181">
        <f>SUM(G914:G919)</f>
        <v>38.030659999999997</v>
      </c>
      <c r="H920" s="168"/>
      <c r="I920" s="168"/>
      <c r="J920" s="168"/>
      <c r="K920" s="168"/>
      <c r="L920" s="192"/>
      <c r="M920" s="181">
        <f>G920+L914</f>
        <v>38.030659999999997</v>
      </c>
    </row>
    <row r="921" spans="1:13" ht="12.75" customHeight="1">
      <c r="A921" s="600" t="s">
        <v>643</v>
      </c>
      <c r="B921" s="591" t="s">
        <v>998</v>
      </c>
      <c r="C921" s="178" t="s">
        <v>144</v>
      </c>
      <c r="D921" s="172" t="s">
        <v>143</v>
      </c>
      <c r="E921" s="168">
        <v>1.5E-3</v>
      </c>
      <c r="F921" s="27">
        <v>190</v>
      </c>
      <c r="G921" s="169">
        <f t="shared" ref="G921:G926" si="86">E921*F921</f>
        <v>0.28500000000000003</v>
      </c>
      <c r="H921" s="514" t="s">
        <v>272</v>
      </c>
      <c r="I921" s="511">
        <f>1574000</f>
        <v>1574000</v>
      </c>
      <c r="J921" s="515">
        <v>1</v>
      </c>
      <c r="K921" s="511">
        <v>506</v>
      </c>
      <c r="L921" s="512"/>
      <c r="M921" s="513"/>
    </row>
    <row r="922" spans="1:13">
      <c r="A922" s="600"/>
      <c r="B922" s="592"/>
      <c r="C922" s="197" t="s">
        <v>271</v>
      </c>
      <c r="D922" s="172" t="s">
        <v>143</v>
      </c>
      <c r="E922" s="168">
        <v>6.0000000000000001E-3</v>
      </c>
      <c r="F922" s="27">
        <v>198.36</v>
      </c>
      <c r="G922" s="169">
        <f t="shared" si="86"/>
        <v>1.1901600000000001</v>
      </c>
      <c r="H922" s="514"/>
      <c r="I922" s="511"/>
      <c r="J922" s="511"/>
      <c r="K922" s="511"/>
      <c r="L922" s="512"/>
      <c r="M922" s="513"/>
    </row>
    <row r="923" spans="1:13">
      <c r="A923" s="600"/>
      <c r="B923" s="592"/>
      <c r="C923" s="197" t="s">
        <v>382</v>
      </c>
      <c r="D923" s="172" t="s">
        <v>50</v>
      </c>
      <c r="E923" s="168">
        <v>1E-3</v>
      </c>
      <c r="F923" s="27">
        <v>900</v>
      </c>
      <c r="G923" s="30">
        <f t="shared" si="86"/>
        <v>0.9</v>
      </c>
      <c r="H923" s="514"/>
      <c r="I923" s="511"/>
      <c r="J923" s="511"/>
      <c r="K923" s="511"/>
      <c r="L923" s="512"/>
      <c r="M923" s="513"/>
    </row>
    <row r="924" spans="1:13">
      <c r="A924" s="600"/>
      <c r="B924" s="592"/>
      <c r="C924" s="159" t="s">
        <v>89</v>
      </c>
      <c r="D924" s="172" t="s">
        <v>22</v>
      </c>
      <c r="E924" s="168">
        <v>0.02</v>
      </c>
      <c r="F924" s="169">
        <v>9.65</v>
      </c>
      <c r="G924" s="169">
        <f t="shared" si="86"/>
        <v>0.193</v>
      </c>
      <c r="H924" s="514"/>
      <c r="I924" s="511"/>
      <c r="J924" s="511"/>
      <c r="K924" s="511"/>
      <c r="L924" s="512"/>
      <c r="M924" s="513"/>
    </row>
    <row r="925" spans="1:13">
      <c r="A925" s="600"/>
      <c r="B925" s="592"/>
      <c r="C925" s="197" t="s">
        <v>150</v>
      </c>
      <c r="D925" s="172" t="s">
        <v>146</v>
      </c>
      <c r="E925" s="168">
        <v>1</v>
      </c>
      <c r="F925" s="27">
        <v>23.5</v>
      </c>
      <c r="G925" s="169">
        <f t="shared" si="86"/>
        <v>23.5</v>
      </c>
      <c r="H925" s="514"/>
      <c r="I925" s="511"/>
      <c r="J925" s="511"/>
      <c r="K925" s="511"/>
      <c r="L925" s="512"/>
      <c r="M925" s="513"/>
    </row>
    <row r="926" spans="1:13">
      <c r="A926" s="600"/>
      <c r="B926" s="593"/>
      <c r="C926" s="159" t="s">
        <v>90</v>
      </c>
      <c r="D926" s="172" t="s">
        <v>143</v>
      </c>
      <c r="E926" s="168">
        <v>0.11</v>
      </c>
      <c r="F926" s="169">
        <v>108.75</v>
      </c>
      <c r="G926" s="169">
        <f t="shared" si="86"/>
        <v>11.9625</v>
      </c>
      <c r="H926" s="514"/>
      <c r="I926" s="511"/>
      <c r="J926" s="511"/>
      <c r="K926" s="511"/>
      <c r="L926" s="512"/>
      <c r="M926" s="513"/>
    </row>
    <row r="927" spans="1:13">
      <c r="A927" s="519" t="s">
        <v>127</v>
      </c>
      <c r="B927" s="519"/>
      <c r="C927" s="519"/>
      <c r="D927" s="519"/>
      <c r="E927" s="519"/>
      <c r="F927" s="519"/>
      <c r="G927" s="181">
        <f>SUM(G921:G926)</f>
        <v>38.030659999999997</v>
      </c>
      <c r="H927" s="168"/>
      <c r="I927" s="168"/>
      <c r="J927" s="168"/>
      <c r="K927" s="168"/>
      <c r="L927" s="192"/>
      <c r="M927" s="181">
        <f>G927+L921</f>
        <v>38.030659999999997</v>
      </c>
    </row>
    <row r="928" spans="1:13">
      <c r="A928" s="533" t="s">
        <v>644</v>
      </c>
      <c r="B928" s="576" t="s">
        <v>999</v>
      </c>
      <c r="C928" s="178" t="s">
        <v>144</v>
      </c>
      <c r="D928" s="172" t="s">
        <v>143</v>
      </c>
      <c r="E928" s="168">
        <v>1.5E-3</v>
      </c>
      <c r="F928" s="27">
        <v>190</v>
      </c>
      <c r="G928" s="169">
        <f t="shared" ref="G928:G933" si="87">E928*F928</f>
        <v>0.28500000000000003</v>
      </c>
      <c r="H928" s="514" t="s">
        <v>420</v>
      </c>
      <c r="I928" s="514">
        <v>2765200</v>
      </c>
      <c r="J928" s="590">
        <v>1</v>
      </c>
      <c r="K928" s="514">
        <v>975</v>
      </c>
      <c r="L928" s="512"/>
      <c r="M928" s="513"/>
    </row>
    <row r="929" spans="1:13">
      <c r="A929" s="533"/>
      <c r="B929" s="576"/>
      <c r="C929" s="197" t="s">
        <v>271</v>
      </c>
      <c r="D929" s="172" t="s">
        <v>143</v>
      </c>
      <c r="E929" s="168">
        <v>6.0000000000000001E-3</v>
      </c>
      <c r="F929" s="27">
        <v>198.36</v>
      </c>
      <c r="G929" s="169">
        <f t="shared" si="87"/>
        <v>1.1901600000000001</v>
      </c>
      <c r="H929" s="514"/>
      <c r="I929" s="514"/>
      <c r="J929" s="514"/>
      <c r="K929" s="514"/>
      <c r="L929" s="512"/>
      <c r="M929" s="513"/>
    </row>
    <row r="930" spans="1:13">
      <c r="A930" s="533"/>
      <c r="B930" s="576"/>
      <c r="C930" s="197" t="s">
        <v>382</v>
      </c>
      <c r="D930" s="172" t="s">
        <v>50</v>
      </c>
      <c r="E930" s="168">
        <v>1E-3</v>
      </c>
      <c r="F930" s="27">
        <v>900</v>
      </c>
      <c r="G930" s="30">
        <f t="shared" si="87"/>
        <v>0.9</v>
      </c>
      <c r="H930" s="514"/>
      <c r="I930" s="514"/>
      <c r="J930" s="514"/>
      <c r="K930" s="514"/>
      <c r="L930" s="512"/>
      <c r="M930" s="513"/>
    </row>
    <row r="931" spans="1:13">
      <c r="A931" s="533"/>
      <c r="B931" s="576"/>
      <c r="C931" s="159" t="s">
        <v>89</v>
      </c>
      <c r="D931" s="172" t="s">
        <v>22</v>
      </c>
      <c r="E931" s="168">
        <v>0.02</v>
      </c>
      <c r="F931" s="169">
        <v>9.65</v>
      </c>
      <c r="G931" s="169">
        <f t="shared" si="87"/>
        <v>0.193</v>
      </c>
      <c r="H931" s="514"/>
      <c r="I931" s="514"/>
      <c r="J931" s="514"/>
      <c r="K931" s="514"/>
      <c r="L931" s="512"/>
      <c r="M931" s="513"/>
    </row>
    <row r="932" spans="1:13">
      <c r="A932" s="533"/>
      <c r="B932" s="576"/>
      <c r="C932" s="197" t="s">
        <v>150</v>
      </c>
      <c r="D932" s="172" t="s">
        <v>146</v>
      </c>
      <c r="E932" s="168">
        <v>1</v>
      </c>
      <c r="F932" s="27">
        <v>23.5</v>
      </c>
      <c r="G932" s="169">
        <f t="shared" si="87"/>
        <v>23.5</v>
      </c>
      <c r="H932" s="514"/>
      <c r="I932" s="514"/>
      <c r="J932" s="514"/>
      <c r="K932" s="514"/>
      <c r="L932" s="512"/>
      <c r="M932" s="513"/>
    </row>
    <row r="933" spans="1:13">
      <c r="A933" s="533"/>
      <c r="B933" s="576"/>
      <c r="C933" s="159" t="s">
        <v>90</v>
      </c>
      <c r="D933" s="172" t="s">
        <v>143</v>
      </c>
      <c r="E933" s="168">
        <v>0.11</v>
      </c>
      <c r="F933" s="169">
        <v>108.75</v>
      </c>
      <c r="G933" s="169">
        <f t="shared" si="87"/>
        <v>11.9625</v>
      </c>
      <c r="H933" s="514"/>
      <c r="I933" s="514"/>
      <c r="J933" s="514"/>
      <c r="K933" s="514"/>
      <c r="L933" s="512"/>
      <c r="M933" s="513"/>
    </row>
    <row r="934" spans="1:13">
      <c r="A934" s="519" t="s">
        <v>127</v>
      </c>
      <c r="B934" s="519"/>
      <c r="C934" s="519"/>
      <c r="D934" s="519"/>
      <c r="E934" s="519"/>
      <c r="F934" s="519"/>
      <c r="G934" s="181">
        <f>SUM(G928:G933)</f>
        <v>38.030659999999997</v>
      </c>
      <c r="H934" s="168"/>
      <c r="I934" s="168"/>
      <c r="J934" s="168"/>
      <c r="K934" s="168"/>
      <c r="L934" s="181"/>
      <c r="M934" s="181">
        <f>G934+L928</f>
        <v>38.030659999999997</v>
      </c>
    </row>
    <row r="935" spans="1:13" ht="12.75" customHeight="1">
      <c r="A935" s="533" t="s">
        <v>645</v>
      </c>
      <c r="B935" s="576" t="s">
        <v>1000</v>
      </c>
      <c r="C935" s="178" t="s">
        <v>144</v>
      </c>
      <c r="D935" s="172" t="s">
        <v>143</v>
      </c>
      <c r="E935" s="168">
        <v>1.5E-3</v>
      </c>
      <c r="F935" s="27">
        <v>190</v>
      </c>
      <c r="G935" s="169">
        <f t="shared" ref="G935:G940" si="88">E935*F935</f>
        <v>0.28500000000000003</v>
      </c>
      <c r="H935" s="514" t="s">
        <v>272</v>
      </c>
      <c r="I935" s="511">
        <f>1574000</f>
        <v>1574000</v>
      </c>
      <c r="J935" s="515">
        <v>1</v>
      </c>
      <c r="K935" s="511">
        <v>975</v>
      </c>
      <c r="L935" s="512"/>
      <c r="M935" s="513"/>
    </row>
    <row r="936" spans="1:13">
      <c r="A936" s="533"/>
      <c r="B936" s="576"/>
      <c r="C936" s="197" t="s">
        <v>271</v>
      </c>
      <c r="D936" s="172" t="s">
        <v>143</v>
      </c>
      <c r="E936" s="168">
        <v>6.0000000000000001E-3</v>
      </c>
      <c r="F936" s="27">
        <v>198.36</v>
      </c>
      <c r="G936" s="169">
        <f t="shared" si="88"/>
        <v>1.1901600000000001</v>
      </c>
      <c r="H936" s="514"/>
      <c r="I936" s="511"/>
      <c r="J936" s="511"/>
      <c r="K936" s="511"/>
      <c r="L936" s="512"/>
      <c r="M936" s="513"/>
    </row>
    <row r="937" spans="1:13">
      <c r="A937" s="533"/>
      <c r="B937" s="576"/>
      <c r="C937" s="197" t="s">
        <v>382</v>
      </c>
      <c r="D937" s="172" t="s">
        <v>50</v>
      </c>
      <c r="E937" s="168">
        <v>1E-3</v>
      </c>
      <c r="F937" s="27">
        <v>900</v>
      </c>
      <c r="G937" s="30">
        <f t="shared" si="88"/>
        <v>0.9</v>
      </c>
      <c r="H937" s="514"/>
      <c r="I937" s="511"/>
      <c r="J937" s="511"/>
      <c r="K937" s="511"/>
      <c r="L937" s="512"/>
      <c r="M937" s="513"/>
    </row>
    <row r="938" spans="1:13">
      <c r="A938" s="533"/>
      <c r="B938" s="576"/>
      <c r="C938" s="159" t="s">
        <v>89</v>
      </c>
      <c r="D938" s="172" t="s">
        <v>22</v>
      </c>
      <c r="E938" s="168">
        <v>0.02</v>
      </c>
      <c r="F938" s="169">
        <v>9.65</v>
      </c>
      <c r="G938" s="169">
        <f t="shared" si="88"/>
        <v>0.193</v>
      </c>
      <c r="H938" s="514"/>
      <c r="I938" s="511"/>
      <c r="J938" s="511"/>
      <c r="K938" s="511"/>
      <c r="L938" s="512"/>
      <c r="M938" s="513"/>
    </row>
    <row r="939" spans="1:13">
      <c r="A939" s="533"/>
      <c r="B939" s="576"/>
      <c r="C939" s="159" t="s">
        <v>90</v>
      </c>
      <c r="D939" s="172" t="s">
        <v>143</v>
      </c>
      <c r="E939" s="168">
        <v>0.11</v>
      </c>
      <c r="F939" s="169">
        <v>108.75</v>
      </c>
      <c r="G939" s="169">
        <f>E939*F939</f>
        <v>11.9625</v>
      </c>
      <c r="H939" s="514"/>
      <c r="I939" s="511"/>
      <c r="J939" s="511"/>
      <c r="K939" s="511"/>
      <c r="L939" s="512"/>
      <c r="M939" s="513"/>
    </row>
    <row r="940" spans="1:13">
      <c r="A940" s="533"/>
      <c r="B940" s="576"/>
      <c r="C940" s="197" t="s">
        <v>150</v>
      </c>
      <c r="D940" s="172" t="s">
        <v>146</v>
      </c>
      <c r="E940" s="168">
        <v>1</v>
      </c>
      <c r="F940" s="27">
        <v>23.5</v>
      </c>
      <c r="G940" s="169">
        <f t="shared" si="88"/>
        <v>23.5</v>
      </c>
      <c r="H940" s="514"/>
      <c r="I940" s="511"/>
      <c r="J940" s="511"/>
      <c r="K940" s="511"/>
      <c r="L940" s="512"/>
      <c r="M940" s="513"/>
    </row>
    <row r="941" spans="1:13">
      <c r="A941" s="519" t="s">
        <v>127</v>
      </c>
      <c r="B941" s="519"/>
      <c r="C941" s="519"/>
      <c r="D941" s="519"/>
      <c r="E941" s="519"/>
      <c r="F941" s="519"/>
      <c r="G941" s="15">
        <f>SUM(G935:G940)</f>
        <v>38.030659999999997</v>
      </c>
      <c r="H941" s="168"/>
      <c r="I941" s="168"/>
      <c r="J941" s="168"/>
      <c r="K941" s="168"/>
      <c r="L941" s="181"/>
      <c r="M941" s="181">
        <f>G941+L935</f>
        <v>38.030659999999997</v>
      </c>
    </row>
    <row r="942" spans="1:13" ht="12.75" customHeight="1">
      <c r="A942" s="533" t="s">
        <v>646</v>
      </c>
      <c r="B942" s="576" t="s">
        <v>1001</v>
      </c>
      <c r="C942" s="178" t="s">
        <v>144</v>
      </c>
      <c r="D942" s="172" t="s">
        <v>143</v>
      </c>
      <c r="E942" s="168">
        <v>1.5E-3</v>
      </c>
      <c r="F942" s="27">
        <v>190</v>
      </c>
      <c r="G942" s="169">
        <f t="shared" ref="G942:G947" si="89">E942*F942</f>
        <v>0.28500000000000003</v>
      </c>
      <c r="H942" s="514" t="s">
        <v>272</v>
      </c>
      <c r="I942" s="511">
        <f>1574000</f>
        <v>1574000</v>
      </c>
      <c r="J942" s="515">
        <v>1</v>
      </c>
      <c r="K942" s="511">
        <v>5231</v>
      </c>
      <c r="L942" s="512"/>
      <c r="M942" s="513"/>
    </row>
    <row r="943" spans="1:13">
      <c r="A943" s="533"/>
      <c r="B943" s="576"/>
      <c r="C943" s="197" t="s">
        <v>271</v>
      </c>
      <c r="D943" s="172" t="s">
        <v>143</v>
      </c>
      <c r="E943" s="168">
        <v>6.0000000000000001E-3</v>
      </c>
      <c r="F943" s="27">
        <v>198.36</v>
      </c>
      <c r="G943" s="169">
        <f t="shared" si="89"/>
        <v>1.1901600000000001</v>
      </c>
      <c r="H943" s="514"/>
      <c r="I943" s="511"/>
      <c r="J943" s="511"/>
      <c r="K943" s="511"/>
      <c r="L943" s="512"/>
      <c r="M943" s="513"/>
    </row>
    <row r="944" spans="1:13">
      <c r="A944" s="533"/>
      <c r="B944" s="576"/>
      <c r="C944" s="197" t="s">
        <v>382</v>
      </c>
      <c r="D944" s="172" t="s">
        <v>50</v>
      </c>
      <c r="E944" s="168">
        <v>1E-3</v>
      </c>
      <c r="F944" s="27">
        <v>900</v>
      </c>
      <c r="G944" s="30">
        <f t="shared" si="89"/>
        <v>0.9</v>
      </c>
      <c r="H944" s="514"/>
      <c r="I944" s="511"/>
      <c r="J944" s="511"/>
      <c r="K944" s="511"/>
      <c r="L944" s="512"/>
      <c r="M944" s="513"/>
    </row>
    <row r="945" spans="1:13">
      <c r="A945" s="533"/>
      <c r="B945" s="576"/>
      <c r="C945" s="159" t="s">
        <v>89</v>
      </c>
      <c r="D945" s="172" t="s">
        <v>22</v>
      </c>
      <c r="E945" s="168">
        <v>0.02</v>
      </c>
      <c r="F945" s="169">
        <v>9.65</v>
      </c>
      <c r="G945" s="169">
        <f t="shared" si="89"/>
        <v>0.193</v>
      </c>
      <c r="H945" s="514"/>
      <c r="I945" s="511"/>
      <c r="J945" s="511"/>
      <c r="K945" s="511"/>
      <c r="L945" s="512"/>
      <c r="M945" s="513"/>
    </row>
    <row r="946" spans="1:13">
      <c r="A946" s="533"/>
      <c r="B946" s="576"/>
      <c r="C946" s="197" t="s">
        <v>150</v>
      </c>
      <c r="D946" s="172" t="s">
        <v>146</v>
      </c>
      <c r="E946" s="168">
        <v>1</v>
      </c>
      <c r="F946" s="27">
        <v>23.5</v>
      </c>
      <c r="G946" s="169">
        <f t="shared" si="89"/>
        <v>23.5</v>
      </c>
      <c r="H946" s="514"/>
      <c r="I946" s="511"/>
      <c r="J946" s="511"/>
      <c r="K946" s="511"/>
      <c r="L946" s="512"/>
      <c r="M946" s="513"/>
    </row>
    <row r="947" spans="1:13">
      <c r="A947" s="533"/>
      <c r="B947" s="576"/>
      <c r="C947" s="159" t="s">
        <v>90</v>
      </c>
      <c r="D947" s="172" t="s">
        <v>143</v>
      </c>
      <c r="E947" s="168">
        <v>0.11</v>
      </c>
      <c r="F947" s="169">
        <v>108.75</v>
      </c>
      <c r="G947" s="169">
        <f t="shared" si="89"/>
        <v>11.9625</v>
      </c>
      <c r="H947" s="514"/>
      <c r="I947" s="511"/>
      <c r="J947" s="511"/>
      <c r="K947" s="511"/>
      <c r="L947" s="512"/>
      <c r="M947" s="513"/>
    </row>
    <row r="948" spans="1:13">
      <c r="A948" s="519" t="s">
        <v>127</v>
      </c>
      <c r="B948" s="519"/>
      <c r="C948" s="519"/>
      <c r="D948" s="519"/>
      <c r="E948" s="519"/>
      <c r="F948" s="519"/>
      <c r="G948" s="15">
        <f>SUM(G942:G947)</f>
        <v>38.030659999999997</v>
      </c>
      <c r="H948" s="168"/>
      <c r="I948" s="168"/>
      <c r="J948" s="168"/>
      <c r="K948" s="168"/>
      <c r="L948" s="181"/>
      <c r="M948" s="181">
        <f>G948+L942</f>
        <v>38.030659999999997</v>
      </c>
    </row>
    <row r="949" spans="1:13" ht="12.75" customHeight="1">
      <c r="A949" s="533" t="s">
        <v>647</v>
      </c>
      <c r="B949" s="576" t="s">
        <v>1002</v>
      </c>
      <c r="C949" s="178" t="s">
        <v>144</v>
      </c>
      <c r="D949" s="172" t="s">
        <v>143</v>
      </c>
      <c r="E949" s="168">
        <v>1.5E-3</v>
      </c>
      <c r="F949" s="27">
        <v>190</v>
      </c>
      <c r="G949" s="169">
        <f t="shared" ref="G949:G954" si="90">E949*F949</f>
        <v>0.28500000000000003</v>
      </c>
      <c r="H949" s="514" t="s">
        <v>272</v>
      </c>
      <c r="I949" s="511">
        <f>1574000</f>
        <v>1574000</v>
      </c>
      <c r="J949" s="515">
        <v>1</v>
      </c>
      <c r="K949" s="511">
        <v>5231</v>
      </c>
      <c r="L949" s="512"/>
      <c r="M949" s="513"/>
    </row>
    <row r="950" spans="1:13">
      <c r="A950" s="533"/>
      <c r="B950" s="576"/>
      <c r="C950" s="197" t="s">
        <v>271</v>
      </c>
      <c r="D950" s="172" t="s">
        <v>143</v>
      </c>
      <c r="E950" s="168">
        <v>6.0000000000000001E-3</v>
      </c>
      <c r="F950" s="27">
        <v>198.36</v>
      </c>
      <c r="G950" s="169">
        <f t="shared" si="90"/>
        <v>1.1901600000000001</v>
      </c>
      <c r="H950" s="514"/>
      <c r="I950" s="511"/>
      <c r="J950" s="511"/>
      <c r="K950" s="511"/>
      <c r="L950" s="512"/>
      <c r="M950" s="513"/>
    </row>
    <row r="951" spans="1:13">
      <c r="A951" s="533"/>
      <c r="B951" s="576"/>
      <c r="C951" s="197" t="s">
        <v>382</v>
      </c>
      <c r="D951" s="172" t="s">
        <v>50</v>
      </c>
      <c r="E951" s="168">
        <v>1E-3</v>
      </c>
      <c r="F951" s="27">
        <v>900</v>
      </c>
      <c r="G951" s="30">
        <f t="shared" si="90"/>
        <v>0.9</v>
      </c>
      <c r="H951" s="514"/>
      <c r="I951" s="511"/>
      <c r="J951" s="511"/>
      <c r="K951" s="511"/>
      <c r="L951" s="512"/>
      <c r="M951" s="513"/>
    </row>
    <row r="952" spans="1:13">
      <c r="A952" s="533"/>
      <c r="B952" s="576"/>
      <c r="C952" s="159" t="s">
        <v>89</v>
      </c>
      <c r="D952" s="172" t="s">
        <v>22</v>
      </c>
      <c r="E952" s="168">
        <v>0.02</v>
      </c>
      <c r="F952" s="169">
        <v>9.65</v>
      </c>
      <c r="G952" s="169">
        <f t="shared" si="90"/>
        <v>0.193</v>
      </c>
      <c r="H952" s="514"/>
      <c r="I952" s="511"/>
      <c r="J952" s="511"/>
      <c r="K952" s="511"/>
      <c r="L952" s="512"/>
      <c r="M952" s="513"/>
    </row>
    <row r="953" spans="1:13">
      <c r="A953" s="533"/>
      <c r="B953" s="576"/>
      <c r="C953" s="197" t="s">
        <v>150</v>
      </c>
      <c r="D953" s="172" t="s">
        <v>146</v>
      </c>
      <c r="E953" s="168">
        <v>1</v>
      </c>
      <c r="F953" s="27">
        <v>23.5</v>
      </c>
      <c r="G953" s="169">
        <f t="shared" si="90"/>
        <v>23.5</v>
      </c>
      <c r="H953" s="514"/>
      <c r="I953" s="511"/>
      <c r="J953" s="511"/>
      <c r="K953" s="511"/>
      <c r="L953" s="512"/>
      <c r="M953" s="513"/>
    </row>
    <row r="954" spans="1:13">
      <c r="A954" s="533"/>
      <c r="B954" s="576"/>
      <c r="C954" s="159" t="s">
        <v>90</v>
      </c>
      <c r="D954" s="172" t="s">
        <v>143</v>
      </c>
      <c r="E954" s="168">
        <v>0.11</v>
      </c>
      <c r="F954" s="169">
        <v>108.75</v>
      </c>
      <c r="G954" s="169">
        <f t="shared" si="90"/>
        <v>11.9625</v>
      </c>
      <c r="H954" s="514"/>
      <c r="I954" s="511"/>
      <c r="J954" s="511"/>
      <c r="K954" s="511"/>
      <c r="L954" s="512"/>
      <c r="M954" s="513"/>
    </row>
    <row r="955" spans="1:13">
      <c r="A955" s="519" t="s">
        <v>127</v>
      </c>
      <c r="B955" s="519"/>
      <c r="C955" s="519"/>
      <c r="D955" s="519"/>
      <c r="E955" s="519"/>
      <c r="F955" s="519"/>
      <c r="G955" s="15">
        <f>SUM(G949:G954)</f>
        <v>38.030659999999997</v>
      </c>
      <c r="H955" s="168"/>
      <c r="I955" s="168"/>
      <c r="J955" s="168"/>
      <c r="K955" s="168"/>
      <c r="L955" s="181"/>
      <c r="M955" s="181">
        <f>G955+L949</f>
        <v>38.030659999999997</v>
      </c>
    </row>
    <row r="956" spans="1:13" ht="12.75" customHeight="1">
      <c r="A956" s="533" t="s">
        <v>648</v>
      </c>
      <c r="B956" s="576" t="s">
        <v>1003</v>
      </c>
      <c r="C956" s="178" t="s">
        <v>144</v>
      </c>
      <c r="D956" s="172" t="s">
        <v>143</v>
      </c>
      <c r="E956" s="168">
        <v>1.5E-3</v>
      </c>
      <c r="F956" s="27">
        <v>190</v>
      </c>
      <c r="G956" s="169">
        <f t="shared" ref="G956:G961" si="91">E956*F956</f>
        <v>0.28500000000000003</v>
      </c>
      <c r="H956" s="514" t="s">
        <v>272</v>
      </c>
      <c r="I956" s="511">
        <f>1574000</f>
        <v>1574000</v>
      </c>
      <c r="J956" s="515">
        <v>1</v>
      </c>
      <c r="K956" s="511">
        <v>3941</v>
      </c>
      <c r="L956" s="512"/>
      <c r="M956" s="513"/>
    </row>
    <row r="957" spans="1:13">
      <c r="A957" s="533"/>
      <c r="B957" s="576"/>
      <c r="C957" s="197" t="s">
        <v>271</v>
      </c>
      <c r="D957" s="172" t="s">
        <v>143</v>
      </c>
      <c r="E957" s="168">
        <v>6.0000000000000001E-3</v>
      </c>
      <c r="F957" s="27">
        <v>198.36</v>
      </c>
      <c r="G957" s="169">
        <f t="shared" si="91"/>
        <v>1.1901600000000001</v>
      </c>
      <c r="H957" s="514"/>
      <c r="I957" s="511"/>
      <c r="J957" s="511"/>
      <c r="K957" s="511"/>
      <c r="L957" s="512"/>
      <c r="M957" s="513"/>
    </row>
    <row r="958" spans="1:13">
      <c r="A958" s="533"/>
      <c r="B958" s="576"/>
      <c r="C958" s="197" t="s">
        <v>382</v>
      </c>
      <c r="D958" s="172" t="s">
        <v>50</v>
      </c>
      <c r="E958" s="168">
        <v>1E-3</v>
      </c>
      <c r="F958" s="27">
        <v>900</v>
      </c>
      <c r="G958" s="30">
        <f t="shared" si="91"/>
        <v>0.9</v>
      </c>
      <c r="H958" s="514"/>
      <c r="I958" s="511"/>
      <c r="J958" s="511"/>
      <c r="K958" s="511"/>
      <c r="L958" s="512"/>
      <c r="M958" s="513"/>
    </row>
    <row r="959" spans="1:13">
      <c r="A959" s="533"/>
      <c r="B959" s="576"/>
      <c r="C959" s="159" t="s">
        <v>89</v>
      </c>
      <c r="D959" s="172" t="s">
        <v>22</v>
      </c>
      <c r="E959" s="168">
        <v>0.02</v>
      </c>
      <c r="F959" s="169">
        <v>9.65</v>
      </c>
      <c r="G959" s="169">
        <f t="shared" si="91"/>
        <v>0.193</v>
      </c>
      <c r="H959" s="514"/>
      <c r="I959" s="511"/>
      <c r="J959" s="511"/>
      <c r="K959" s="511"/>
      <c r="L959" s="512"/>
      <c r="M959" s="513"/>
    </row>
    <row r="960" spans="1:13">
      <c r="A960" s="533"/>
      <c r="B960" s="576"/>
      <c r="C960" s="197" t="s">
        <v>150</v>
      </c>
      <c r="D960" s="172" t="s">
        <v>146</v>
      </c>
      <c r="E960" s="168">
        <v>1</v>
      </c>
      <c r="F960" s="27">
        <v>23.5</v>
      </c>
      <c r="G960" s="169">
        <f t="shared" si="91"/>
        <v>23.5</v>
      </c>
      <c r="H960" s="514"/>
      <c r="I960" s="511"/>
      <c r="J960" s="511"/>
      <c r="K960" s="511"/>
      <c r="L960" s="512"/>
      <c r="M960" s="513"/>
    </row>
    <row r="961" spans="1:13">
      <c r="A961" s="533"/>
      <c r="B961" s="576"/>
      <c r="C961" s="159" t="s">
        <v>90</v>
      </c>
      <c r="D961" s="172" t="s">
        <v>143</v>
      </c>
      <c r="E961" s="168">
        <v>0.11</v>
      </c>
      <c r="F961" s="169">
        <v>108.75</v>
      </c>
      <c r="G961" s="169">
        <f t="shared" si="91"/>
        <v>11.9625</v>
      </c>
      <c r="H961" s="514"/>
      <c r="I961" s="511"/>
      <c r="J961" s="511"/>
      <c r="K961" s="511"/>
      <c r="L961" s="512"/>
      <c r="M961" s="513"/>
    </row>
    <row r="962" spans="1:13">
      <c r="A962" s="519" t="s">
        <v>127</v>
      </c>
      <c r="B962" s="519"/>
      <c r="C962" s="519"/>
      <c r="D962" s="519"/>
      <c r="E962" s="519"/>
      <c r="F962" s="519"/>
      <c r="G962" s="15">
        <f>SUM(G956:G961)</f>
        <v>38.030659999999997</v>
      </c>
      <c r="H962" s="168"/>
      <c r="I962" s="168"/>
      <c r="J962" s="168"/>
      <c r="K962" s="168"/>
      <c r="L962" s="181"/>
      <c r="M962" s="181">
        <f>G962+L956</f>
        <v>38.030659999999997</v>
      </c>
    </row>
    <row r="963" spans="1:13" ht="12.75" customHeight="1">
      <c r="A963" s="533" t="s">
        <v>649</v>
      </c>
      <c r="B963" s="576" t="s">
        <v>1004</v>
      </c>
      <c r="C963" s="178" t="s">
        <v>144</v>
      </c>
      <c r="D963" s="172" t="s">
        <v>143</v>
      </c>
      <c r="E963" s="168">
        <v>1.5E-3</v>
      </c>
      <c r="F963" s="27">
        <v>190</v>
      </c>
      <c r="G963" s="169">
        <f t="shared" ref="G963:G968" si="92">E963*F963</f>
        <v>0.28500000000000003</v>
      </c>
      <c r="H963" s="514" t="s">
        <v>272</v>
      </c>
      <c r="I963" s="511">
        <f>1574000</f>
        <v>1574000</v>
      </c>
      <c r="J963" s="515">
        <v>1</v>
      </c>
      <c r="K963" s="511">
        <v>5231</v>
      </c>
      <c r="L963" s="512"/>
      <c r="M963" s="513"/>
    </row>
    <row r="964" spans="1:13">
      <c r="A964" s="533"/>
      <c r="B964" s="576"/>
      <c r="C964" s="197" t="s">
        <v>271</v>
      </c>
      <c r="D964" s="172" t="s">
        <v>143</v>
      </c>
      <c r="E964" s="168">
        <v>6.0000000000000001E-3</v>
      </c>
      <c r="F964" s="27">
        <v>198.36</v>
      </c>
      <c r="G964" s="169">
        <f t="shared" si="92"/>
        <v>1.1901600000000001</v>
      </c>
      <c r="H964" s="514"/>
      <c r="I964" s="511"/>
      <c r="J964" s="511"/>
      <c r="K964" s="511"/>
      <c r="L964" s="512"/>
      <c r="M964" s="513"/>
    </row>
    <row r="965" spans="1:13">
      <c r="A965" s="533"/>
      <c r="B965" s="576"/>
      <c r="C965" s="197" t="s">
        <v>382</v>
      </c>
      <c r="D965" s="172" t="s">
        <v>50</v>
      </c>
      <c r="E965" s="168">
        <v>1E-3</v>
      </c>
      <c r="F965" s="27">
        <v>900</v>
      </c>
      <c r="G965" s="30">
        <f t="shared" si="92"/>
        <v>0.9</v>
      </c>
      <c r="H965" s="514"/>
      <c r="I965" s="511"/>
      <c r="J965" s="511"/>
      <c r="K965" s="511"/>
      <c r="L965" s="512"/>
      <c r="M965" s="513"/>
    </row>
    <row r="966" spans="1:13">
      <c r="A966" s="533"/>
      <c r="B966" s="576"/>
      <c r="C966" s="159" t="s">
        <v>89</v>
      </c>
      <c r="D966" s="172" t="s">
        <v>22</v>
      </c>
      <c r="E966" s="168">
        <v>0.02</v>
      </c>
      <c r="F966" s="169">
        <v>9.65</v>
      </c>
      <c r="G966" s="169">
        <f t="shared" si="92"/>
        <v>0.193</v>
      </c>
      <c r="H966" s="514"/>
      <c r="I966" s="511"/>
      <c r="J966" s="511"/>
      <c r="K966" s="511"/>
      <c r="L966" s="512"/>
      <c r="M966" s="513"/>
    </row>
    <row r="967" spans="1:13">
      <c r="A967" s="533"/>
      <c r="B967" s="576"/>
      <c r="C967" s="197" t="s">
        <v>150</v>
      </c>
      <c r="D967" s="172" t="s">
        <v>146</v>
      </c>
      <c r="E967" s="168">
        <v>1</v>
      </c>
      <c r="F967" s="27">
        <v>23.5</v>
      </c>
      <c r="G967" s="169">
        <f t="shared" si="92"/>
        <v>23.5</v>
      </c>
      <c r="H967" s="514"/>
      <c r="I967" s="511"/>
      <c r="J967" s="511"/>
      <c r="K967" s="511"/>
      <c r="L967" s="512"/>
      <c r="M967" s="513"/>
    </row>
    <row r="968" spans="1:13">
      <c r="A968" s="533"/>
      <c r="B968" s="576"/>
      <c r="C968" s="159" t="s">
        <v>90</v>
      </c>
      <c r="D968" s="172" t="s">
        <v>143</v>
      </c>
      <c r="E968" s="168">
        <v>0.11</v>
      </c>
      <c r="F968" s="169">
        <v>108.75</v>
      </c>
      <c r="G968" s="169">
        <f t="shared" si="92"/>
        <v>11.9625</v>
      </c>
      <c r="H968" s="514"/>
      <c r="I968" s="511"/>
      <c r="J968" s="511"/>
      <c r="K968" s="511"/>
      <c r="L968" s="512"/>
      <c r="M968" s="513"/>
    </row>
    <row r="969" spans="1:13">
      <c r="A969" s="519" t="s">
        <v>127</v>
      </c>
      <c r="B969" s="519"/>
      <c r="C969" s="519"/>
      <c r="D969" s="519"/>
      <c r="E969" s="519"/>
      <c r="F969" s="519"/>
      <c r="G969" s="181">
        <f>SUM(G963:G968)</f>
        <v>38.030659999999997</v>
      </c>
      <c r="H969" s="168"/>
      <c r="I969" s="168"/>
      <c r="J969" s="168"/>
      <c r="K969" s="168"/>
      <c r="L969" s="181"/>
      <c r="M969" s="181">
        <f>G969+L963</f>
        <v>38.030659999999997</v>
      </c>
    </row>
    <row r="970" spans="1:13" ht="12.75" customHeight="1">
      <c r="A970" s="533" t="s">
        <v>650</v>
      </c>
      <c r="B970" s="576" t="s">
        <v>1005</v>
      </c>
      <c r="C970" s="178" t="s">
        <v>144</v>
      </c>
      <c r="D970" s="172" t="s">
        <v>143</v>
      </c>
      <c r="E970" s="168">
        <v>1.5E-3</v>
      </c>
      <c r="F970" s="27">
        <v>190</v>
      </c>
      <c r="G970" s="169">
        <f t="shared" ref="G970:G975" si="93">E970*F970</f>
        <v>0.28500000000000003</v>
      </c>
      <c r="H970" s="514" t="s">
        <v>272</v>
      </c>
      <c r="I970" s="511">
        <f>1574000</f>
        <v>1574000</v>
      </c>
      <c r="J970" s="515">
        <v>1</v>
      </c>
      <c r="K970" s="511">
        <v>975</v>
      </c>
      <c r="L970" s="512"/>
      <c r="M970" s="513"/>
    </row>
    <row r="971" spans="1:13">
      <c r="A971" s="533"/>
      <c r="B971" s="576"/>
      <c r="C971" s="197" t="s">
        <v>271</v>
      </c>
      <c r="D971" s="172" t="s">
        <v>143</v>
      </c>
      <c r="E971" s="168">
        <v>6.0000000000000001E-3</v>
      </c>
      <c r="F971" s="27">
        <v>198.36</v>
      </c>
      <c r="G971" s="169">
        <f t="shared" si="93"/>
        <v>1.1901600000000001</v>
      </c>
      <c r="H971" s="514"/>
      <c r="I971" s="511"/>
      <c r="J971" s="511"/>
      <c r="K971" s="511"/>
      <c r="L971" s="512"/>
      <c r="M971" s="513"/>
    </row>
    <row r="972" spans="1:13">
      <c r="A972" s="533"/>
      <c r="B972" s="576"/>
      <c r="C972" s="197" t="s">
        <v>382</v>
      </c>
      <c r="D972" s="172" t="s">
        <v>50</v>
      </c>
      <c r="E972" s="168">
        <v>1E-3</v>
      </c>
      <c r="F972" s="27">
        <v>900</v>
      </c>
      <c r="G972" s="30">
        <f t="shared" si="93"/>
        <v>0.9</v>
      </c>
      <c r="H972" s="514"/>
      <c r="I972" s="511"/>
      <c r="J972" s="511"/>
      <c r="K972" s="511"/>
      <c r="L972" s="512"/>
      <c r="M972" s="513"/>
    </row>
    <row r="973" spans="1:13">
      <c r="A973" s="533"/>
      <c r="B973" s="576"/>
      <c r="C973" s="159" t="s">
        <v>89</v>
      </c>
      <c r="D973" s="172" t="s">
        <v>22</v>
      </c>
      <c r="E973" s="168">
        <v>0.02</v>
      </c>
      <c r="F973" s="169">
        <v>9.65</v>
      </c>
      <c r="G973" s="169">
        <f t="shared" si="93"/>
        <v>0.193</v>
      </c>
      <c r="H973" s="514"/>
      <c r="I973" s="511"/>
      <c r="J973" s="511"/>
      <c r="K973" s="511"/>
      <c r="L973" s="512"/>
      <c r="M973" s="513"/>
    </row>
    <row r="974" spans="1:13">
      <c r="A974" s="533"/>
      <c r="B974" s="576"/>
      <c r="C974" s="197" t="s">
        <v>150</v>
      </c>
      <c r="D974" s="172" t="s">
        <v>146</v>
      </c>
      <c r="E974" s="168">
        <v>1</v>
      </c>
      <c r="F974" s="27">
        <v>23.5</v>
      </c>
      <c r="G974" s="169">
        <f t="shared" si="93"/>
        <v>23.5</v>
      </c>
      <c r="H974" s="514"/>
      <c r="I974" s="511"/>
      <c r="J974" s="511"/>
      <c r="K974" s="511"/>
      <c r="L974" s="512"/>
      <c r="M974" s="513"/>
    </row>
    <row r="975" spans="1:13">
      <c r="A975" s="533"/>
      <c r="B975" s="576"/>
      <c r="C975" s="159" t="s">
        <v>90</v>
      </c>
      <c r="D975" s="172" t="s">
        <v>143</v>
      </c>
      <c r="E975" s="168">
        <v>0.11</v>
      </c>
      <c r="F975" s="169">
        <v>108.75</v>
      </c>
      <c r="G975" s="169">
        <f t="shared" si="93"/>
        <v>11.9625</v>
      </c>
      <c r="H975" s="514"/>
      <c r="I975" s="511"/>
      <c r="J975" s="511"/>
      <c r="K975" s="511"/>
      <c r="L975" s="512"/>
      <c r="M975" s="513"/>
    </row>
    <row r="976" spans="1:13">
      <c r="A976" s="519" t="s">
        <v>127</v>
      </c>
      <c r="B976" s="519"/>
      <c r="C976" s="519"/>
      <c r="D976" s="519"/>
      <c r="E976" s="519"/>
      <c r="F976" s="519"/>
      <c r="G976" s="181">
        <f>SUM(G970:G975)</f>
        <v>38.030659999999997</v>
      </c>
      <c r="H976" s="168"/>
      <c r="I976" s="168"/>
      <c r="J976" s="168"/>
      <c r="K976" s="168"/>
      <c r="L976" s="181"/>
      <c r="M976" s="181">
        <f>G976+L970</f>
        <v>38.030659999999997</v>
      </c>
    </row>
    <row r="977" spans="1:13" ht="12.75" customHeight="1">
      <c r="A977" s="533" t="s">
        <v>651</v>
      </c>
      <c r="B977" s="576" t="s">
        <v>1006</v>
      </c>
      <c r="C977" s="178" t="s">
        <v>144</v>
      </c>
      <c r="D977" s="172" t="s">
        <v>143</v>
      </c>
      <c r="E977" s="168">
        <v>1.5E-3</v>
      </c>
      <c r="F977" s="27">
        <v>190</v>
      </c>
      <c r="G977" s="169">
        <f t="shared" ref="G977:G982" si="94">E977*F977</f>
        <v>0.28500000000000003</v>
      </c>
      <c r="H977" s="514" t="s">
        <v>272</v>
      </c>
      <c r="I977" s="511">
        <f>1574000</f>
        <v>1574000</v>
      </c>
      <c r="J977" s="515">
        <v>1</v>
      </c>
      <c r="K977" s="511">
        <v>1967</v>
      </c>
      <c r="L977" s="512"/>
      <c r="M977" s="513"/>
    </row>
    <row r="978" spans="1:13">
      <c r="A978" s="533"/>
      <c r="B978" s="576"/>
      <c r="C978" s="197" t="s">
        <v>271</v>
      </c>
      <c r="D978" s="172" t="s">
        <v>143</v>
      </c>
      <c r="E978" s="168">
        <v>6.0000000000000001E-3</v>
      </c>
      <c r="F978" s="27">
        <v>198.36</v>
      </c>
      <c r="G978" s="169">
        <f t="shared" si="94"/>
        <v>1.1901600000000001</v>
      </c>
      <c r="H978" s="514"/>
      <c r="I978" s="511"/>
      <c r="J978" s="511"/>
      <c r="K978" s="511"/>
      <c r="L978" s="512"/>
      <c r="M978" s="513"/>
    </row>
    <row r="979" spans="1:13">
      <c r="A979" s="533"/>
      <c r="B979" s="576"/>
      <c r="C979" s="197" t="s">
        <v>382</v>
      </c>
      <c r="D979" s="172" t="s">
        <v>50</v>
      </c>
      <c r="E979" s="168">
        <v>1E-3</v>
      </c>
      <c r="F979" s="27">
        <v>900</v>
      </c>
      <c r="G979" s="30">
        <f t="shared" si="94"/>
        <v>0.9</v>
      </c>
      <c r="H979" s="514"/>
      <c r="I979" s="511"/>
      <c r="J979" s="511"/>
      <c r="K979" s="511"/>
      <c r="L979" s="512"/>
      <c r="M979" s="513"/>
    </row>
    <row r="980" spans="1:13">
      <c r="A980" s="533"/>
      <c r="B980" s="576"/>
      <c r="C980" s="159" t="s">
        <v>89</v>
      </c>
      <c r="D980" s="172" t="s">
        <v>22</v>
      </c>
      <c r="E980" s="168">
        <v>0.02</v>
      </c>
      <c r="F980" s="169">
        <v>9.65</v>
      </c>
      <c r="G980" s="169">
        <f t="shared" si="94"/>
        <v>0.193</v>
      </c>
      <c r="H980" s="514"/>
      <c r="I980" s="511"/>
      <c r="J980" s="511"/>
      <c r="K980" s="511"/>
      <c r="L980" s="512"/>
      <c r="M980" s="513"/>
    </row>
    <row r="981" spans="1:13">
      <c r="A981" s="533"/>
      <c r="B981" s="576"/>
      <c r="C981" s="197" t="s">
        <v>150</v>
      </c>
      <c r="D981" s="172" t="s">
        <v>146</v>
      </c>
      <c r="E981" s="168">
        <v>1</v>
      </c>
      <c r="F981" s="27">
        <v>23.5</v>
      </c>
      <c r="G981" s="169">
        <f t="shared" si="94"/>
        <v>23.5</v>
      </c>
      <c r="H981" s="514"/>
      <c r="I981" s="511"/>
      <c r="J981" s="511"/>
      <c r="K981" s="511"/>
      <c r="L981" s="512"/>
      <c r="M981" s="513"/>
    </row>
    <row r="982" spans="1:13">
      <c r="A982" s="533"/>
      <c r="B982" s="576"/>
      <c r="C982" s="159" t="s">
        <v>90</v>
      </c>
      <c r="D982" s="172" t="s">
        <v>143</v>
      </c>
      <c r="E982" s="168">
        <v>0.11</v>
      </c>
      <c r="F982" s="169">
        <v>108.75</v>
      </c>
      <c r="G982" s="169">
        <f t="shared" si="94"/>
        <v>11.9625</v>
      </c>
      <c r="H982" s="514"/>
      <c r="I982" s="511"/>
      <c r="J982" s="511"/>
      <c r="K982" s="511"/>
      <c r="L982" s="512"/>
      <c r="M982" s="513"/>
    </row>
    <row r="983" spans="1:13">
      <c r="A983" s="519" t="s">
        <v>127</v>
      </c>
      <c r="B983" s="519"/>
      <c r="C983" s="519"/>
      <c r="D983" s="519"/>
      <c r="E983" s="519"/>
      <c r="F983" s="519"/>
      <c r="G983" s="181">
        <f>SUM(G977:G982)</f>
        <v>38.030659999999997</v>
      </c>
      <c r="H983" s="168"/>
      <c r="I983" s="168"/>
      <c r="J983" s="168"/>
      <c r="K983" s="168"/>
      <c r="L983" s="181"/>
      <c r="M983" s="181">
        <f>G983+L977</f>
        <v>38.030659999999997</v>
      </c>
    </row>
    <row r="984" spans="1:13" ht="12.75" customHeight="1">
      <c r="A984" s="533" t="s">
        <v>652</v>
      </c>
      <c r="B984" s="576" t="s">
        <v>1011</v>
      </c>
      <c r="C984" s="178" t="s">
        <v>144</v>
      </c>
      <c r="D984" s="172" t="s">
        <v>143</v>
      </c>
      <c r="E984" s="168">
        <v>1.5E-3</v>
      </c>
      <c r="F984" s="27">
        <v>190</v>
      </c>
      <c r="G984" s="169">
        <f t="shared" ref="G984:G989" si="95">E984*F984</f>
        <v>0.28500000000000003</v>
      </c>
      <c r="H984" s="514" t="s">
        <v>415</v>
      </c>
      <c r="I984" s="514">
        <v>8271174</v>
      </c>
      <c r="J984" s="590">
        <v>1</v>
      </c>
      <c r="K984" s="514">
        <v>693</v>
      </c>
      <c r="L984" s="512"/>
      <c r="M984" s="513"/>
    </row>
    <row r="985" spans="1:13">
      <c r="A985" s="533"/>
      <c r="B985" s="576"/>
      <c r="C985" s="197" t="s">
        <v>271</v>
      </c>
      <c r="D985" s="172" t="s">
        <v>143</v>
      </c>
      <c r="E985" s="168">
        <v>6.0000000000000001E-3</v>
      </c>
      <c r="F985" s="27">
        <v>198.36</v>
      </c>
      <c r="G985" s="169">
        <f t="shared" si="95"/>
        <v>1.1901600000000001</v>
      </c>
      <c r="H985" s="514"/>
      <c r="I985" s="514"/>
      <c r="J985" s="514"/>
      <c r="K985" s="514"/>
      <c r="L985" s="512"/>
      <c r="M985" s="513"/>
    </row>
    <row r="986" spans="1:13">
      <c r="A986" s="533"/>
      <c r="B986" s="576"/>
      <c r="C986" s="197" t="s">
        <v>382</v>
      </c>
      <c r="D986" s="172" t="s">
        <v>50</v>
      </c>
      <c r="E986" s="168">
        <v>1E-3</v>
      </c>
      <c r="F986" s="27">
        <v>900</v>
      </c>
      <c r="G986" s="30">
        <f t="shared" si="95"/>
        <v>0.9</v>
      </c>
      <c r="H986" s="514"/>
      <c r="I986" s="514"/>
      <c r="J986" s="514"/>
      <c r="K986" s="514"/>
      <c r="L986" s="512"/>
      <c r="M986" s="513"/>
    </row>
    <row r="987" spans="1:13">
      <c r="A987" s="533"/>
      <c r="B987" s="576"/>
      <c r="C987" s="159" t="s">
        <v>89</v>
      </c>
      <c r="D987" s="172" t="s">
        <v>22</v>
      </c>
      <c r="E987" s="168">
        <v>0.02</v>
      </c>
      <c r="F987" s="169">
        <v>9.65</v>
      </c>
      <c r="G987" s="169">
        <f t="shared" si="95"/>
        <v>0.193</v>
      </c>
      <c r="H987" s="514"/>
      <c r="I987" s="514"/>
      <c r="J987" s="514"/>
      <c r="K987" s="514"/>
      <c r="L987" s="512"/>
      <c r="M987" s="513"/>
    </row>
    <row r="988" spans="1:13">
      <c r="A988" s="533"/>
      <c r="B988" s="576"/>
      <c r="C988" s="197" t="s">
        <v>150</v>
      </c>
      <c r="D988" s="172" t="s">
        <v>146</v>
      </c>
      <c r="E988" s="168">
        <v>1</v>
      </c>
      <c r="F988" s="27">
        <v>23.5</v>
      </c>
      <c r="G988" s="169">
        <f t="shared" si="95"/>
        <v>23.5</v>
      </c>
      <c r="H988" s="514"/>
      <c r="I988" s="514"/>
      <c r="J988" s="514"/>
      <c r="K988" s="514"/>
      <c r="L988" s="512"/>
      <c r="M988" s="513"/>
    </row>
    <row r="989" spans="1:13">
      <c r="A989" s="533"/>
      <c r="B989" s="576"/>
      <c r="C989" s="159" t="s">
        <v>90</v>
      </c>
      <c r="D989" s="172" t="s">
        <v>143</v>
      </c>
      <c r="E989" s="168">
        <v>0.11</v>
      </c>
      <c r="F989" s="169">
        <v>108.75</v>
      </c>
      <c r="G989" s="169">
        <f t="shared" si="95"/>
        <v>11.9625</v>
      </c>
      <c r="H989" s="514"/>
      <c r="I989" s="514"/>
      <c r="J989" s="514"/>
      <c r="K989" s="514"/>
      <c r="L989" s="512"/>
      <c r="M989" s="513"/>
    </row>
    <row r="990" spans="1:13">
      <c r="A990" s="519" t="s">
        <v>127</v>
      </c>
      <c r="B990" s="519"/>
      <c r="C990" s="519"/>
      <c r="D990" s="519"/>
      <c r="E990" s="519"/>
      <c r="F990" s="519"/>
      <c r="G990" s="181">
        <f>SUM(G984:G989)</f>
        <v>38.030659999999997</v>
      </c>
      <c r="H990" s="168"/>
      <c r="I990" s="168"/>
      <c r="J990" s="168"/>
      <c r="K990" s="168"/>
      <c r="L990" s="181"/>
      <c r="M990" s="181">
        <f>G990+L984</f>
        <v>38.030659999999997</v>
      </c>
    </row>
    <row r="991" spans="1:13" ht="12.75" customHeight="1">
      <c r="A991" s="533" t="s">
        <v>652</v>
      </c>
      <c r="B991" s="576" t="s">
        <v>1012</v>
      </c>
      <c r="C991" s="178" t="s">
        <v>144</v>
      </c>
      <c r="D991" s="172" t="s">
        <v>143</v>
      </c>
      <c r="E991" s="168">
        <v>1.5E-3</v>
      </c>
      <c r="F991" s="27">
        <v>190</v>
      </c>
      <c r="G991" s="169">
        <f t="shared" ref="G991:G996" si="96">E991*F991</f>
        <v>0.28500000000000003</v>
      </c>
      <c r="H991" s="514" t="s">
        <v>415</v>
      </c>
      <c r="I991" s="514">
        <v>8271174</v>
      </c>
      <c r="J991" s="590">
        <v>1</v>
      </c>
      <c r="K991" s="514">
        <v>693</v>
      </c>
      <c r="L991" s="512"/>
      <c r="M991" s="513"/>
    </row>
    <row r="992" spans="1:13">
      <c r="A992" s="533"/>
      <c r="B992" s="576"/>
      <c r="C992" s="197" t="s">
        <v>271</v>
      </c>
      <c r="D992" s="172" t="s">
        <v>143</v>
      </c>
      <c r="E992" s="168">
        <v>6.0000000000000001E-3</v>
      </c>
      <c r="F992" s="27">
        <v>198.36</v>
      </c>
      <c r="G992" s="169">
        <f t="shared" si="96"/>
        <v>1.1901600000000001</v>
      </c>
      <c r="H992" s="514"/>
      <c r="I992" s="514"/>
      <c r="J992" s="514"/>
      <c r="K992" s="514"/>
      <c r="L992" s="512"/>
      <c r="M992" s="513"/>
    </row>
    <row r="993" spans="1:13">
      <c r="A993" s="533"/>
      <c r="B993" s="576"/>
      <c r="C993" s="197" t="s">
        <v>382</v>
      </c>
      <c r="D993" s="172" t="s">
        <v>50</v>
      </c>
      <c r="E993" s="168">
        <v>1E-3</v>
      </c>
      <c r="F993" s="27">
        <v>900</v>
      </c>
      <c r="G993" s="30">
        <f t="shared" si="96"/>
        <v>0.9</v>
      </c>
      <c r="H993" s="514"/>
      <c r="I993" s="514"/>
      <c r="J993" s="514"/>
      <c r="K993" s="514"/>
      <c r="L993" s="512"/>
      <c r="M993" s="513"/>
    </row>
    <row r="994" spans="1:13">
      <c r="A994" s="533"/>
      <c r="B994" s="576"/>
      <c r="C994" s="159" t="s">
        <v>89</v>
      </c>
      <c r="D994" s="172" t="s">
        <v>22</v>
      </c>
      <c r="E994" s="168">
        <v>0.02</v>
      </c>
      <c r="F994" s="169">
        <v>9.65</v>
      </c>
      <c r="G994" s="169">
        <f t="shared" si="96"/>
        <v>0.193</v>
      </c>
      <c r="H994" s="514"/>
      <c r="I994" s="514"/>
      <c r="J994" s="514"/>
      <c r="K994" s="514"/>
      <c r="L994" s="512"/>
      <c r="M994" s="513"/>
    </row>
    <row r="995" spans="1:13">
      <c r="A995" s="533"/>
      <c r="B995" s="576"/>
      <c r="C995" s="197" t="s">
        <v>150</v>
      </c>
      <c r="D995" s="172" t="s">
        <v>146</v>
      </c>
      <c r="E995" s="168">
        <v>1</v>
      </c>
      <c r="F995" s="27">
        <v>23.5</v>
      </c>
      <c r="G995" s="169">
        <f t="shared" si="96"/>
        <v>23.5</v>
      </c>
      <c r="H995" s="514"/>
      <c r="I995" s="514"/>
      <c r="J995" s="514"/>
      <c r="K995" s="514"/>
      <c r="L995" s="512"/>
      <c r="M995" s="513"/>
    </row>
    <row r="996" spans="1:13">
      <c r="A996" s="533"/>
      <c r="B996" s="576"/>
      <c r="C996" s="159" t="s">
        <v>90</v>
      </c>
      <c r="D996" s="172" t="s">
        <v>143</v>
      </c>
      <c r="E996" s="168">
        <v>0.11</v>
      </c>
      <c r="F996" s="169">
        <v>108.75</v>
      </c>
      <c r="G996" s="169">
        <f t="shared" si="96"/>
        <v>11.9625</v>
      </c>
      <c r="H996" s="514"/>
      <c r="I996" s="514"/>
      <c r="J996" s="514"/>
      <c r="K996" s="514"/>
      <c r="L996" s="512"/>
      <c r="M996" s="513"/>
    </row>
    <row r="997" spans="1:13">
      <c r="A997" s="519" t="s">
        <v>127</v>
      </c>
      <c r="B997" s="519"/>
      <c r="C997" s="519"/>
      <c r="D997" s="519"/>
      <c r="E997" s="519"/>
      <c r="F997" s="519"/>
      <c r="G997" s="181">
        <f>SUM(G991:G996)</f>
        <v>38.030659999999997</v>
      </c>
      <c r="H997" s="168"/>
      <c r="I997" s="168"/>
      <c r="J997" s="168"/>
      <c r="K997" s="168"/>
      <c r="L997" s="181"/>
      <c r="M997" s="181">
        <f>G997+L991</f>
        <v>38.030659999999997</v>
      </c>
    </row>
    <row r="998" spans="1:13" ht="12.75" customHeight="1">
      <c r="A998" s="533" t="s">
        <v>653</v>
      </c>
      <c r="B998" s="549" t="s">
        <v>1007</v>
      </c>
      <c r="C998" s="178" t="s">
        <v>144</v>
      </c>
      <c r="D998" s="172" t="s">
        <v>143</v>
      </c>
      <c r="E998" s="168">
        <v>1.5E-3</v>
      </c>
      <c r="F998" s="27">
        <v>190</v>
      </c>
      <c r="G998" s="169">
        <f t="shared" ref="G998:G1003" si="97">E998*F998</f>
        <v>0.28500000000000003</v>
      </c>
      <c r="H998" s="514" t="s">
        <v>272</v>
      </c>
      <c r="I998" s="511">
        <f>1574000</f>
        <v>1574000</v>
      </c>
      <c r="J998" s="515">
        <v>1</v>
      </c>
      <c r="K998" s="511">
        <v>3941</v>
      </c>
      <c r="L998" s="512"/>
      <c r="M998" s="513"/>
    </row>
    <row r="999" spans="1:13">
      <c r="A999" s="533"/>
      <c r="B999" s="549"/>
      <c r="C999" s="197" t="s">
        <v>271</v>
      </c>
      <c r="D999" s="172" t="s">
        <v>143</v>
      </c>
      <c r="E999" s="168">
        <v>6.0000000000000001E-3</v>
      </c>
      <c r="F999" s="27">
        <v>198.36</v>
      </c>
      <c r="G999" s="169">
        <f t="shared" si="97"/>
        <v>1.1901600000000001</v>
      </c>
      <c r="H999" s="514"/>
      <c r="I999" s="511"/>
      <c r="J999" s="511"/>
      <c r="K999" s="511"/>
      <c r="L999" s="512"/>
      <c r="M999" s="513"/>
    </row>
    <row r="1000" spans="1:13">
      <c r="A1000" s="533"/>
      <c r="B1000" s="549"/>
      <c r="C1000" s="197" t="s">
        <v>382</v>
      </c>
      <c r="D1000" s="172" t="s">
        <v>50</v>
      </c>
      <c r="E1000" s="168">
        <v>1E-3</v>
      </c>
      <c r="F1000" s="27">
        <v>900</v>
      </c>
      <c r="G1000" s="30">
        <f t="shared" si="97"/>
        <v>0.9</v>
      </c>
      <c r="H1000" s="514"/>
      <c r="I1000" s="511"/>
      <c r="J1000" s="511"/>
      <c r="K1000" s="511"/>
      <c r="L1000" s="512"/>
      <c r="M1000" s="513"/>
    </row>
    <row r="1001" spans="1:13">
      <c r="A1001" s="533"/>
      <c r="B1001" s="549"/>
      <c r="C1001" s="159" t="s">
        <v>89</v>
      </c>
      <c r="D1001" s="172" t="s">
        <v>22</v>
      </c>
      <c r="E1001" s="168">
        <v>0.02</v>
      </c>
      <c r="F1001" s="169">
        <v>9.65</v>
      </c>
      <c r="G1001" s="169">
        <f t="shared" si="97"/>
        <v>0.193</v>
      </c>
      <c r="H1001" s="514"/>
      <c r="I1001" s="511"/>
      <c r="J1001" s="511"/>
      <c r="K1001" s="511"/>
      <c r="L1001" s="512"/>
      <c r="M1001" s="513"/>
    </row>
    <row r="1002" spans="1:13">
      <c r="A1002" s="533"/>
      <c r="B1002" s="549"/>
      <c r="C1002" s="197" t="s">
        <v>150</v>
      </c>
      <c r="D1002" s="172" t="s">
        <v>146</v>
      </c>
      <c r="E1002" s="168">
        <v>1</v>
      </c>
      <c r="F1002" s="27">
        <v>23.5</v>
      </c>
      <c r="G1002" s="169">
        <f t="shared" si="97"/>
        <v>23.5</v>
      </c>
      <c r="H1002" s="514"/>
      <c r="I1002" s="511"/>
      <c r="J1002" s="511"/>
      <c r="K1002" s="511"/>
      <c r="L1002" s="512"/>
      <c r="M1002" s="513"/>
    </row>
    <row r="1003" spans="1:13">
      <c r="A1003" s="533"/>
      <c r="B1003" s="549"/>
      <c r="C1003" s="159" t="s">
        <v>90</v>
      </c>
      <c r="D1003" s="172" t="s">
        <v>143</v>
      </c>
      <c r="E1003" s="168">
        <v>0.11</v>
      </c>
      <c r="F1003" s="169">
        <v>108.75</v>
      </c>
      <c r="G1003" s="169">
        <f t="shared" si="97"/>
        <v>11.9625</v>
      </c>
      <c r="H1003" s="514"/>
      <c r="I1003" s="511"/>
      <c r="J1003" s="511"/>
      <c r="K1003" s="511"/>
      <c r="L1003" s="512"/>
      <c r="M1003" s="513"/>
    </row>
    <row r="1004" spans="1:13">
      <c r="A1004" s="519" t="s">
        <v>127</v>
      </c>
      <c r="B1004" s="519"/>
      <c r="C1004" s="519"/>
      <c r="D1004" s="519"/>
      <c r="E1004" s="519"/>
      <c r="F1004" s="519"/>
      <c r="G1004" s="181">
        <f>SUM(G998:G1003)</f>
        <v>38.030659999999997</v>
      </c>
      <c r="H1004" s="168"/>
      <c r="I1004" s="168"/>
      <c r="J1004" s="168"/>
      <c r="K1004" s="168"/>
      <c r="L1004" s="181"/>
      <c r="M1004" s="181">
        <f>G1004+L998</f>
        <v>38.030659999999997</v>
      </c>
    </row>
    <row r="1005" spans="1:13" ht="12.75" customHeight="1">
      <c r="A1005" s="600" t="s">
        <v>654</v>
      </c>
      <c r="B1005" s="516" t="s">
        <v>1008</v>
      </c>
      <c r="C1005" s="178" t="s">
        <v>144</v>
      </c>
      <c r="D1005" s="172" t="s">
        <v>143</v>
      </c>
      <c r="E1005" s="168">
        <v>1.5E-3</v>
      </c>
      <c r="F1005" s="27">
        <v>190</v>
      </c>
      <c r="G1005" s="169">
        <f t="shared" ref="G1005:G1010" si="98">E1005*F1005</f>
        <v>0.28500000000000003</v>
      </c>
      <c r="H1005" s="514" t="s">
        <v>420</v>
      </c>
      <c r="I1005" s="514">
        <v>2765200</v>
      </c>
      <c r="J1005" s="590">
        <v>1</v>
      </c>
      <c r="K1005" s="511">
        <v>1668</v>
      </c>
      <c r="L1005" s="512"/>
      <c r="M1005" s="513"/>
    </row>
    <row r="1006" spans="1:13">
      <c r="A1006" s="600"/>
      <c r="B1006" s="520"/>
      <c r="C1006" s="197" t="s">
        <v>271</v>
      </c>
      <c r="D1006" s="172" t="s">
        <v>143</v>
      </c>
      <c r="E1006" s="168">
        <v>6.0000000000000001E-3</v>
      </c>
      <c r="F1006" s="27">
        <v>198.36</v>
      </c>
      <c r="G1006" s="169">
        <f t="shared" si="98"/>
        <v>1.1901600000000001</v>
      </c>
      <c r="H1006" s="514"/>
      <c r="I1006" s="514"/>
      <c r="J1006" s="514"/>
      <c r="K1006" s="511"/>
      <c r="L1006" s="512"/>
      <c r="M1006" s="513"/>
    </row>
    <row r="1007" spans="1:13">
      <c r="A1007" s="600"/>
      <c r="B1007" s="520"/>
      <c r="C1007" s="197" t="s">
        <v>382</v>
      </c>
      <c r="D1007" s="172" t="s">
        <v>50</v>
      </c>
      <c r="E1007" s="168">
        <v>1E-3</v>
      </c>
      <c r="F1007" s="27">
        <v>900</v>
      </c>
      <c r="G1007" s="30">
        <f t="shared" si="98"/>
        <v>0.9</v>
      </c>
      <c r="H1007" s="514"/>
      <c r="I1007" s="514"/>
      <c r="J1007" s="514"/>
      <c r="K1007" s="511"/>
      <c r="L1007" s="512"/>
      <c r="M1007" s="513"/>
    </row>
    <row r="1008" spans="1:13">
      <c r="A1008" s="600"/>
      <c r="B1008" s="520"/>
      <c r="C1008" s="159" t="s">
        <v>89</v>
      </c>
      <c r="D1008" s="172" t="s">
        <v>22</v>
      </c>
      <c r="E1008" s="168">
        <v>0.02</v>
      </c>
      <c r="F1008" s="169">
        <v>9.65</v>
      </c>
      <c r="G1008" s="169">
        <f t="shared" si="98"/>
        <v>0.193</v>
      </c>
      <c r="H1008" s="514"/>
      <c r="I1008" s="514"/>
      <c r="J1008" s="514"/>
      <c r="K1008" s="511"/>
      <c r="L1008" s="512"/>
      <c r="M1008" s="513"/>
    </row>
    <row r="1009" spans="1:13">
      <c r="A1009" s="600"/>
      <c r="B1009" s="520"/>
      <c r="C1009" s="197" t="s">
        <v>150</v>
      </c>
      <c r="D1009" s="172" t="s">
        <v>146</v>
      </c>
      <c r="E1009" s="168">
        <v>1</v>
      </c>
      <c r="F1009" s="27">
        <v>23.5</v>
      </c>
      <c r="G1009" s="169">
        <f t="shared" si="98"/>
        <v>23.5</v>
      </c>
      <c r="H1009" s="514"/>
      <c r="I1009" s="514"/>
      <c r="J1009" s="514"/>
      <c r="K1009" s="511"/>
      <c r="L1009" s="512"/>
      <c r="M1009" s="513"/>
    </row>
    <row r="1010" spans="1:13">
      <c r="A1010" s="600"/>
      <c r="B1010" s="527"/>
      <c r="C1010" s="159" t="s">
        <v>90</v>
      </c>
      <c r="D1010" s="172" t="s">
        <v>143</v>
      </c>
      <c r="E1010" s="168">
        <v>0.11</v>
      </c>
      <c r="F1010" s="169">
        <v>108.75</v>
      </c>
      <c r="G1010" s="169">
        <f t="shared" si="98"/>
        <v>11.9625</v>
      </c>
      <c r="H1010" s="514"/>
      <c r="I1010" s="514"/>
      <c r="J1010" s="514"/>
      <c r="K1010" s="511"/>
      <c r="L1010" s="512"/>
      <c r="M1010" s="513"/>
    </row>
    <row r="1011" spans="1:13">
      <c r="A1011" s="519" t="s">
        <v>127</v>
      </c>
      <c r="B1011" s="519"/>
      <c r="C1011" s="519"/>
      <c r="D1011" s="519"/>
      <c r="E1011" s="519"/>
      <c r="F1011" s="519"/>
      <c r="G1011" s="181">
        <f>SUM(G1005:G1010)</f>
        <v>38.030659999999997</v>
      </c>
      <c r="H1011" s="168"/>
      <c r="I1011" s="168"/>
      <c r="J1011" s="168"/>
      <c r="K1011" s="168"/>
      <c r="L1011" s="181"/>
      <c r="M1011" s="181">
        <f>G1011+L1005</f>
        <v>38.030659999999997</v>
      </c>
    </row>
    <row r="1012" spans="1:13" ht="12.75" customHeight="1">
      <c r="A1012" s="600" t="s">
        <v>655</v>
      </c>
      <c r="B1012" s="591" t="s">
        <v>1009</v>
      </c>
      <c r="C1012" s="178" t="s">
        <v>144</v>
      </c>
      <c r="D1012" s="172" t="s">
        <v>143</v>
      </c>
      <c r="E1012" s="168">
        <v>1.5E-3</v>
      </c>
      <c r="F1012" s="27">
        <v>190</v>
      </c>
      <c r="G1012" s="169">
        <f t="shared" ref="G1012:G1017" si="99">E1012*F1012</f>
        <v>0.28500000000000003</v>
      </c>
      <c r="H1012" s="514" t="s">
        <v>420</v>
      </c>
      <c r="I1012" s="514">
        <v>2765200</v>
      </c>
      <c r="J1012" s="590">
        <v>1</v>
      </c>
      <c r="K1012" s="511">
        <v>227</v>
      </c>
      <c r="L1012" s="512"/>
      <c r="M1012" s="513"/>
    </row>
    <row r="1013" spans="1:13">
      <c r="A1013" s="600"/>
      <c r="B1013" s="592"/>
      <c r="C1013" s="197" t="s">
        <v>271</v>
      </c>
      <c r="D1013" s="172" t="s">
        <v>143</v>
      </c>
      <c r="E1013" s="168">
        <v>6.0000000000000001E-3</v>
      </c>
      <c r="F1013" s="27">
        <v>198.26</v>
      </c>
      <c r="G1013" s="169">
        <f t="shared" si="99"/>
        <v>1.18956</v>
      </c>
      <c r="H1013" s="514"/>
      <c r="I1013" s="514"/>
      <c r="J1013" s="514"/>
      <c r="K1013" s="511"/>
      <c r="L1013" s="512"/>
      <c r="M1013" s="513"/>
    </row>
    <row r="1014" spans="1:13">
      <c r="A1014" s="600"/>
      <c r="B1014" s="592"/>
      <c r="C1014" s="197" t="s">
        <v>382</v>
      </c>
      <c r="D1014" s="172" t="s">
        <v>50</v>
      </c>
      <c r="E1014" s="168">
        <v>1E-3</v>
      </c>
      <c r="F1014" s="27">
        <v>900</v>
      </c>
      <c r="G1014" s="30">
        <f t="shared" si="99"/>
        <v>0.9</v>
      </c>
      <c r="H1014" s="514"/>
      <c r="I1014" s="514"/>
      <c r="J1014" s="514"/>
      <c r="K1014" s="511"/>
      <c r="L1014" s="512"/>
      <c r="M1014" s="513"/>
    </row>
    <row r="1015" spans="1:13">
      <c r="A1015" s="600"/>
      <c r="B1015" s="592"/>
      <c r="C1015" s="159" t="s">
        <v>89</v>
      </c>
      <c r="D1015" s="172" t="s">
        <v>22</v>
      </c>
      <c r="E1015" s="168">
        <v>0.02</v>
      </c>
      <c r="F1015" s="169">
        <v>9.65</v>
      </c>
      <c r="G1015" s="169">
        <f t="shared" si="99"/>
        <v>0.193</v>
      </c>
      <c r="H1015" s="514"/>
      <c r="I1015" s="514"/>
      <c r="J1015" s="514"/>
      <c r="K1015" s="511"/>
      <c r="L1015" s="512"/>
      <c r="M1015" s="513"/>
    </row>
    <row r="1016" spans="1:13">
      <c r="A1016" s="600"/>
      <c r="B1016" s="592"/>
      <c r="C1016" s="197" t="s">
        <v>150</v>
      </c>
      <c r="D1016" s="172" t="s">
        <v>146</v>
      </c>
      <c r="E1016" s="168">
        <v>1</v>
      </c>
      <c r="F1016" s="27">
        <v>23.5</v>
      </c>
      <c r="G1016" s="169">
        <f t="shared" si="99"/>
        <v>23.5</v>
      </c>
      <c r="H1016" s="514"/>
      <c r="I1016" s="514"/>
      <c r="J1016" s="514"/>
      <c r="K1016" s="511"/>
      <c r="L1016" s="512"/>
      <c r="M1016" s="513"/>
    </row>
    <row r="1017" spans="1:13">
      <c r="A1017" s="600"/>
      <c r="B1017" s="593"/>
      <c r="C1017" s="159" t="s">
        <v>90</v>
      </c>
      <c r="D1017" s="172" t="s">
        <v>143</v>
      </c>
      <c r="E1017" s="168">
        <v>0.11</v>
      </c>
      <c r="F1017" s="169">
        <v>108.75</v>
      </c>
      <c r="G1017" s="169">
        <f t="shared" si="99"/>
        <v>11.9625</v>
      </c>
      <c r="H1017" s="514"/>
      <c r="I1017" s="514"/>
      <c r="J1017" s="514"/>
      <c r="K1017" s="511"/>
      <c r="L1017" s="512"/>
      <c r="M1017" s="513"/>
    </row>
    <row r="1018" spans="1:13">
      <c r="A1018" s="519" t="s">
        <v>127</v>
      </c>
      <c r="B1018" s="519"/>
      <c r="C1018" s="519"/>
      <c r="D1018" s="519"/>
      <c r="E1018" s="519"/>
      <c r="F1018" s="519"/>
      <c r="G1018" s="181">
        <f>SUM(G1012:G1017)</f>
        <v>38.030059999999999</v>
      </c>
      <c r="H1018" s="168"/>
      <c r="I1018" s="168"/>
      <c r="J1018" s="168"/>
      <c r="K1018" s="168"/>
      <c r="L1018" s="181"/>
      <c r="M1018" s="181">
        <f>G1018+L1012</f>
        <v>38.030059999999999</v>
      </c>
    </row>
    <row r="1019" spans="1:13" ht="12.75" customHeight="1">
      <c r="A1019" s="600" t="s">
        <v>656</v>
      </c>
      <c r="B1019" s="576" t="s">
        <v>1010</v>
      </c>
      <c r="C1019" s="178" t="s">
        <v>144</v>
      </c>
      <c r="D1019" s="172" t="s">
        <v>143</v>
      </c>
      <c r="E1019" s="168">
        <v>1.5E-3</v>
      </c>
      <c r="F1019" s="27">
        <v>190</v>
      </c>
      <c r="G1019" s="169">
        <f t="shared" ref="G1019:G1024" si="100">E1019*F1019</f>
        <v>0.28500000000000003</v>
      </c>
      <c r="H1019" s="514" t="s">
        <v>420</v>
      </c>
      <c r="I1019" s="514">
        <v>2765200</v>
      </c>
      <c r="J1019" s="590">
        <v>1</v>
      </c>
      <c r="K1019" s="511">
        <v>227</v>
      </c>
      <c r="L1019" s="512"/>
      <c r="M1019" s="513"/>
    </row>
    <row r="1020" spans="1:13">
      <c r="A1020" s="600"/>
      <c r="B1020" s="576"/>
      <c r="C1020" s="197" t="s">
        <v>271</v>
      </c>
      <c r="D1020" s="172" t="s">
        <v>143</v>
      </c>
      <c r="E1020" s="168">
        <v>6.0000000000000001E-3</v>
      </c>
      <c r="F1020" s="27">
        <v>198.26</v>
      </c>
      <c r="G1020" s="169">
        <f t="shared" si="100"/>
        <v>1.18956</v>
      </c>
      <c r="H1020" s="514"/>
      <c r="I1020" s="514"/>
      <c r="J1020" s="514"/>
      <c r="K1020" s="511"/>
      <c r="L1020" s="512"/>
      <c r="M1020" s="513"/>
    </row>
    <row r="1021" spans="1:13">
      <c r="A1021" s="600"/>
      <c r="B1021" s="576"/>
      <c r="C1021" s="197" t="s">
        <v>382</v>
      </c>
      <c r="D1021" s="172" t="s">
        <v>50</v>
      </c>
      <c r="E1021" s="168">
        <v>1E-3</v>
      </c>
      <c r="F1021" s="27">
        <v>900</v>
      </c>
      <c r="G1021" s="30">
        <f t="shared" si="100"/>
        <v>0.9</v>
      </c>
      <c r="H1021" s="514"/>
      <c r="I1021" s="514"/>
      <c r="J1021" s="514"/>
      <c r="K1021" s="511"/>
      <c r="L1021" s="512"/>
      <c r="M1021" s="513"/>
    </row>
    <row r="1022" spans="1:13">
      <c r="A1022" s="600"/>
      <c r="B1022" s="576"/>
      <c r="C1022" s="159" t="s">
        <v>89</v>
      </c>
      <c r="D1022" s="172" t="s">
        <v>22</v>
      </c>
      <c r="E1022" s="168">
        <v>0.02</v>
      </c>
      <c r="F1022" s="169">
        <v>9.65</v>
      </c>
      <c r="G1022" s="169">
        <f t="shared" si="100"/>
        <v>0.193</v>
      </c>
      <c r="H1022" s="514"/>
      <c r="I1022" s="514"/>
      <c r="J1022" s="514"/>
      <c r="K1022" s="511"/>
      <c r="L1022" s="512"/>
      <c r="M1022" s="513"/>
    </row>
    <row r="1023" spans="1:13">
      <c r="A1023" s="600"/>
      <c r="B1023" s="576"/>
      <c r="C1023" s="197" t="s">
        <v>150</v>
      </c>
      <c r="D1023" s="172" t="s">
        <v>146</v>
      </c>
      <c r="E1023" s="168">
        <v>1</v>
      </c>
      <c r="F1023" s="27">
        <v>23.5</v>
      </c>
      <c r="G1023" s="169">
        <f t="shared" si="100"/>
        <v>23.5</v>
      </c>
      <c r="H1023" s="514"/>
      <c r="I1023" s="514"/>
      <c r="J1023" s="514"/>
      <c r="K1023" s="511"/>
      <c r="L1023" s="512"/>
      <c r="M1023" s="513"/>
    </row>
    <row r="1024" spans="1:13">
      <c r="A1024" s="600"/>
      <c r="B1024" s="576"/>
      <c r="C1024" s="159" t="s">
        <v>90</v>
      </c>
      <c r="D1024" s="172" t="s">
        <v>143</v>
      </c>
      <c r="E1024" s="168">
        <v>0.11</v>
      </c>
      <c r="F1024" s="169">
        <v>108.75</v>
      </c>
      <c r="G1024" s="169">
        <f t="shared" si="100"/>
        <v>11.9625</v>
      </c>
      <c r="H1024" s="514"/>
      <c r="I1024" s="514"/>
      <c r="J1024" s="514"/>
      <c r="K1024" s="511"/>
      <c r="L1024" s="512"/>
      <c r="M1024" s="513"/>
    </row>
    <row r="1025" spans="1:13">
      <c r="A1025" s="519" t="s">
        <v>127</v>
      </c>
      <c r="B1025" s="519"/>
      <c r="C1025" s="519"/>
      <c r="D1025" s="519"/>
      <c r="E1025" s="519"/>
      <c r="F1025" s="519"/>
      <c r="G1025" s="181">
        <f>SUM(G1019:G1024)</f>
        <v>38.030059999999999</v>
      </c>
      <c r="H1025" s="168"/>
      <c r="I1025" s="168"/>
      <c r="J1025" s="168"/>
      <c r="K1025" s="168"/>
      <c r="L1025" s="181"/>
      <c r="M1025" s="181">
        <f>G1025+L1019</f>
        <v>38.030059999999999</v>
      </c>
    </row>
    <row r="1026" spans="1:13" ht="15.75">
      <c r="A1026" s="623" t="s">
        <v>657</v>
      </c>
      <c r="B1026" s="623"/>
      <c r="C1026" s="623"/>
      <c r="D1026" s="623"/>
      <c r="E1026" s="623"/>
      <c r="F1026" s="623"/>
      <c r="G1026" s="623"/>
      <c r="H1026" s="623"/>
      <c r="I1026" s="623"/>
      <c r="J1026" s="623"/>
      <c r="K1026" s="623"/>
      <c r="L1026" s="623"/>
      <c r="M1026" s="623"/>
    </row>
    <row r="1027" spans="1:13">
      <c r="A1027" s="533" t="s">
        <v>88</v>
      </c>
      <c r="B1027" s="576" t="s">
        <v>887</v>
      </c>
      <c r="C1027" s="178" t="s">
        <v>37</v>
      </c>
      <c r="D1027" s="172" t="s">
        <v>22</v>
      </c>
      <c r="E1027" s="168">
        <v>0.6</v>
      </c>
      <c r="F1027" s="169">
        <v>18.850000000000001</v>
      </c>
      <c r="G1027" s="169">
        <f>E1027*F1027</f>
        <v>11.31</v>
      </c>
      <c r="H1027" s="579" t="s">
        <v>390</v>
      </c>
      <c r="I1027" s="511">
        <v>13575000</v>
      </c>
      <c r="J1027" s="515">
        <v>0.25</v>
      </c>
      <c r="K1027" s="582" t="s">
        <v>396</v>
      </c>
      <c r="L1027" s="512"/>
      <c r="M1027" s="513"/>
    </row>
    <row r="1028" spans="1:13">
      <c r="A1028" s="533"/>
      <c r="B1028" s="576"/>
      <c r="C1028" s="178" t="s">
        <v>144</v>
      </c>
      <c r="D1028" s="172" t="s">
        <v>143</v>
      </c>
      <c r="E1028" s="168">
        <v>6.0000000000000001E-3</v>
      </c>
      <c r="F1028" s="27">
        <v>190</v>
      </c>
      <c r="G1028" s="169">
        <f t="shared" ref="G1028:G1034" si="101">E1028*F1028</f>
        <v>1.1400000000000001</v>
      </c>
      <c r="H1028" s="579"/>
      <c r="I1028" s="511"/>
      <c r="J1028" s="511"/>
      <c r="K1028" s="583"/>
      <c r="L1028" s="512"/>
      <c r="M1028" s="513"/>
    </row>
    <row r="1029" spans="1:13">
      <c r="A1029" s="533"/>
      <c r="B1029" s="576"/>
      <c r="C1029" s="197" t="s">
        <v>271</v>
      </c>
      <c r="D1029" s="172" t="s">
        <v>143</v>
      </c>
      <c r="E1029" s="168">
        <v>3.0000000000000001E-3</v>
      </c>
      <c r="F1029" s="27">
        <v>198.36</v>
      </c>
      <c r="G1029" s="169">
        <f t="shared" si="101"/>
        <v>0.59508000000000005</v>
      </c>
      <c r="H1029" s="579"/>
      <c r="I1029" s="511"/>
      <c r="J1029" s="511"/>
      <c r="K1029" s="583"/>
      <c r="L1029" s="512"/>
      <c r="M1029" s="513"/>
    </row>
    <row r="1030" spans="1:13">
      <c r="A1030" s="533"/>
      <c r="B1030" s="576"/>
      <c r="C1030" s="178" t="s">
        <v>326</v>
      </c>
      <c r="D1030" s="172" t="s">
        <v>146</v>
      </c>
      <c r="E1030" s="168">
        <v>1</v>
      </c>
      <c r="F1030" s="27">
        <v>23.5</v>
      </c>
      <c r="G1030" s="169">
        <f t="shared" si="101"/>
        <v>23.5</v>
      </c>
      <c r="H1030" s="579"/>
      <c r="I1030" s="511"/>
      <c r="J1030" s="511"/>
      <c r="K1030" s="583"/>
      <c r="L1030" s="512"/>
      <c r="M1030" s="513"/>
    </row>
    <row r="1031" spans="1:13">
      <c r="A1031" s="533"/>
      <c r="B1031" s="576"/>
      <c r="C1031" s="159" t="s">
        <v>153</v>
      </c>
      <c r="D1031" s="172" t="s">
        <v>22</v>
      </c>
      <c r="E1031" s="168">
        <v>0.1</v>
      </c>
      <c r="F1031" s="27">
        <v>14.32</v>
      </c>
      <c r="G1031" s="169">
        <f t="shared" si="101"/>
        <v>1.4320000000000002</v>
      </c>
      <c r="H1031" s="579"/>
      <c r="I1031" s="511"/>
      <c r="J1031" s="511"/>
      <c r="K1031" s="583"/>
      <c r="L1031" s="512"/>
      <c r="M1031" s="513"/>
    </row>
    <row r="1032" spans="1:13">
      <c r="A1032" s="533"/>
      <c r="B1032" s="576"/>
      <c r="C1032" s="159" t="s">
        <v>4</v>
      </c>
      <c r="D1032" s="172" t="s">
        <v>147</v>
      </c>
      <c r="E1032" s="168">
        <v>3</v>
      </c>
      <c r="F1032" s="169">
        <v>36.229999999999997</v>
      </c>
      <c r="G1032" s="169">
        <f t="shared" si="101"/>
        <v>108.69</v>
      </c>
      <c r="H1032" s="579"/>
      <c r="I1032" s="511"/>
      <c r="J1032" s="511"/>
      <c r="K1032" s="583"/>
      <c r="L1032" s="512"/>
      <c r="M1032" s="513"/>
    </row>
    <row r="1033" spans="1:13">
      <c r="A1033" s="533"/>
      <c r="B1033" s="576"/>
      <c r="C1033" s="159" t="s">
        <v>330</v>
      </c>
      <c r="D1033" s="172" t="s">
        <v>27</v>
      </c>
      <c r="E1033" s="168">
        <v>1.2999999999999999E-2</v>
      </c>
      <c r="F1033" s="169">
        <v>1370.13</v>
      </c>
      <c r="G1033" s="169">
        <f t="shared" si="101"/>
        <v>17.811690000000002</v>
      </c>
      <c r="H1033" s="579"/>
      <c r="I1033" s="511"/>
      <c r="J1033" s="511"/>
      <c r="K1033" s="583"/>
      <c r="L1033" s="512"/>
      <c r="M1033" s="513"/>
    </row>
    <row r="1034" spans="1:13">
      <c r="A1034" s="533"/>
      <c r="B1034" s="576"/>
      <c r="C1034" s="159" t="s">
        <v>331</v>
      </c>
      <c r="D1034" s="172" t="s">
        <v>27</v>
      </c>
      <c r="E1034" s="168">
        <v>1.7000000000000001E-2</v>
      </c>
      <c r="F1034" s="169">
        <v>2101.09</v>
      </c>
      <c r="G1034" s="169">
        <f t="shared" si="101"/>
        <v>35.718530000000008</v>
      </c>
      <c r="H1034" s="579"/>
      <c r="I1034" s="511"/>
      <c r="J1034" s="511"/>
      <c r="K1034" s="609"/>
      <c r="L1034" s="512"/>
      <c r="M1034" s="513"/>
    </row>
    <row r="1035" spans="1:13">
      <c r="A1035" s="519" t="s">
        <v>127</v>
      </c>
      <c r="B1035" s="519"/>
      <c r="C1035" s="519"/>
      <c r="D1035" s="519"/>
      <c r="E1035" s="519"/>
      <c r="F1035" s="519"/>
      <c r="G1035" s="181">
        <f>SUM(G1027:G1034)</f>
        <v>200.19730000000001</v>
      </c>
      <c r="H1035" s="168"/>
      <c r="I1035" s="168"/>
      <c r="J1035" s="168"/>
      <c r="K1035" s="168"/>
      <c r="L1035" s="181"/>
      <c r="M1035" s="181">
        <f>G1035+L1027</f>
        <v>200.19730000000001</v>
      </c>
    </row>
    <row r="1036" spans="1:13" ht="15.75" customHeight="1">
      <c r="A1036" s="533" t="s">
        <v>273</v>
      </c>
      <c r="B1036" s="576" t="s">
        <v>1013</v>
      </c>
      <c r="C1036" s="178" t="s">
        <v>37</v>
      </c>
      <c r="D1036" s="172" t="s">
        <v>22</v>
      </c>
      <c r="E1036" s="168">
        <v>0.6</v>
      </c>
      <c r="F1036" s="169">
        <v>18.850000000000001</v>
      </c>
      <c r="G1036" s="169">
        <f>E1036*F1036</f>
        <v>11.31</v>
      </c>
      <c r="H1036" s="579" t="s">
        <v>390</v>
      </c>
      <c r="I1036" s="511">
        <v>13575000</v>
      </c>
      <c r="J1036" s="515">
        <v>0.25</v>
      </c>
      <c r="K1036" s="582" t="s">
        <v>396</v>
      </c>
      <c r="L1036" s="512"/>
      <c r="M1036" s="513"/>
    </row>
    <row r="1037" spans="1:13" ht="12.75" customHeight="1">
      <c r="A1037" s="533"/>
      <c r="B1037" s="576"/>
      <c r="C1037" s="178" t="s">
        <v>144</v>
      </c>
      <c r="D1037" s="172" t="s">
        <v>143</v>
      </c>
      <c r="E1037" s="168">
        <v>6.0000000000000001E-3</v>
      </c>
      <c r="F1037" s="27">
        <v>190</v>
      </c>
      <c r="G1037" s="169">
        <f t="shared" ref="G1037:G1043" si="102">E1037*F1037</f>
        <v>1.1400000000000001</v>
      </c>
      <c r="H1037" s="579"/>
      <c r="I1037" s="511"/>
      <c r="J1037" s="511"/>
      <c r="K1037" s="583"/>
      <c r="L1037" s="512"/>
      <c r="M1037" s="513"/>
    </row>
    <row r="1038" spans="1:13" ht="12.75" customHeight="1">
      <c r="A1038" s="533"/>
      <c r="B1038" s="576"/>
      <c r="C1038" s="197" t="s">
        <v>271</v>
      </c>
      <c r="D1038" s="172" t="s">
        <v>143</v>
      </c>
      <c r="E1038" s="168">
        <v>6.0000000000000001E-3</v>
      </c>
      <c r="F1038" s="27">
        <v>198.36</v>
      </c>
      <c r="G1038" s="169">
        <f t="shared" si="102"/>
        <v>1.1901600000000001</v>
      </c>
      <c r="H1038" s="579"/>
      <c r="I1038" s="511"/>
      <c r="J1038" s="511"/>
      <c r="K1038" s="583"/>
      <c r="L1038" s="512"/>
      <c r="M1038" s="513"/>
    </row>
    <row r="1039" spans="1:13" ht="12.75" customHeight="1">
      <c r="A1039" s="533"/>
      <c r="B1039" s="576"/>
      <c r="C1039" s="178" t="s">
        <v>96</v>
      </c>
      <c r="D1039" s="172" t="s">
        <v>146</v>
      </c>
      <c r="E1039" s="168">
        <v>1</v>
      </c>
      <c r="F1039" s="27">
        <v>23.5</v>
      </c>
      <c r="G1039" s="169">
        <f t="shared" si="102"/>
        <v>23.5</v>
      </c>
      <c r="H1039" s="579"/>
      <c r="I1039" s="511"/>
      <c r="J1039" s="511"/>
      <c r="K1039" s="583"/>
      <c r="L1039" s="512"/>
      <c r="M1039" s="513"/>
    </row>
    <row r="1040" spans="1:13" ht="12.75" customHeight="1">
      <c r="A1040" s="533"/>
      <c r="B1040" s="576"/>
      <c r="C1040" s="159" t="s">
        <v>153</v>
      </c>
      <c r="D1040" s="172" t="s">
        <v>22</v>
      </c>
      <c r="E1040" s="168">
        <v>0.1</v>
      </c>
      <c r="F1040" s="27">
        <v>14.32</v>
      </c>
      <c r="G1040" s="169">
        <f t="shared" si="102"/>
        <v>1.4320000000000002</v>
      </c>
      <c r="H1040" s="579"/>
      <c r="I1040" s="511"/>
      <c r="J1040" s="511"/>
      <c r="K1040" s="583"/>
      <c r="L1040" s="512"/>
      <c r="M1040" s="513"/>
    </row>
    <row r="1041" spans="1:13" ht="12.75" customHeight="1">
      <c r="A1041" s="533"/>
      <c r="B1041" s="576"/>
      <c r="C1041" s="159" t="s">
        <v>4</v>
      </c>
      <c r="D1041" s="172" t="s">
        <v>147</v>
      </c>
      <c r="E1041" s="168">
        <v>3</v>
      </c>
      <c r="F1041" s="169">
        <v>36.229999999999997</v>
      </c>
      <c r="G1041" s="169">
        <f t="shared" si="102"/>
        <v>108.69</v>
      </c>
      <c r="H1041" s="579"/>
      <c r="I1041" s="511"/>
      <c r="J1041" s="511"/>
      <c r="K1041" s="583"/>
      <c r="L1041" s="512"/>
      <c r="M1041" s="513"/>
    </row>
    <row r="1042" spans="1:13" ht="12.75" customHeight="1">
      <c r="A1042" s="533"/>
      <c r="B1042" s="576"/>
      <c r="C1042" s="159" t="s">
        <v>330</v>
      </c>
      <c r="D1042" s="172" t="s">
        <v>27</v>
      </c>
      <c r="E1042" s="168">
        <v>1.2999999999999999E-2</v>
      </c>
      <c r="F1042" s="169">
        <v>1370.13</v>
      </c>
      <c r="G1042" s="169">
        <f t="shared" si="102"/>
        <v>17.811690000000002</v>
      </c>
      <c r="H1042" s="579"/>
      <c r="I1042" s="511"/>
      <c r="J1042" s="511"/>
      <c r="K1042" s="583"/>
      <c r="L1042" s="512"/>
      <c r="M1042" s="513"/>
    </row>
    <row r="1043" spans="1:13" ht="12.75" customHeight="1">
      <c r="A1043" s="533"/>
      <c r="B1043" s="576"/>
      <c r="C1043" s="159" t="s">
        <v>331</v>
      </c>
      <c r="D1043" s="172" t="s">
        <v>27</v>
      </c>
      <c r="E1043" s="168">
        <v>1.7000000000000001E-2</v>
      </c>
      <c r="F1043" s="169">
        <v>2101.09</v>
      </c>
      <c r="G1043" s="169">
        <f t="shared" si="102"/>
        <v>35.718530000000008</v>
      </c>
      <c r="H1043" s="579"/>
      <c r="I1043" s="511"/>
      <c r="J1043" s="511"/>
      <c r="K1043" s="609"/>
      <c r="L1043" s="512"/>
      <c r="M1043" s="513"/>
    </row>
    <row r="1044" spans="1:13">
      <c r="A1044" s="519" t="s">
        <v>127</v>
      </c>
      <c r="B1044" s="519"/>
      <c r="C1044" s="519"/>
      <c r="D1044" s="519"/>
      <c r="E1044" s="519"/>
      <c r="F1044" s="519"/>
      <c r="G1044" s="181">
        <f>SUM(G1036:G1043)</f>
        <v>200.79238000000001</v>
      </c>
      <c r="H1044" s="168"/>
      <c r="I1044" s="168"/>
      <c r="J1044" s="168"/>
      <c r="K1044" s="168"/>
      <c r="L1044" s="169"/>
      <c r="M1044" s="181">
        <f>G1044+L1036</f>
        <v>200.79238000000001</v>
      </c>
    </row>
    <row r="1045" spans="1:13" ht="12.75" customHeight="1">
      <c r="A1045" s="533" t="s">
        <v>274</v>
      </c>
      <c r="B1045" s="576" t="s">
        <v>1014</v>
      </c>
      <c r="C1045" s="178" t="s">
        <v>37</v>
      </c>
      <c r="D1045" s="172" t="s">
        <v>22</v>
      </c>
      <c r="E1045" s="168">
        <v>0.6</v>
      </c>
      <c r="F1045" s="169">
        <v>18.850000000000001</v>
      </c>
      <c r="G1045" s="169">
        <f>E1045*F1045</f>
        <v>11.31</v>
      </c>
      <c r="H1045" s="579" t="s">
        <v>390</v>
      </c>
      <c r="I1045" s="511">
        <v>13575000</v>
      </c>
      <c r="J1045" s="515">
        <v>0.25</v>
      </c>
      <c r="K1045" s="586" t="s">
        <v>416</v>
      </c>
      <c r="L1045" s="512"/>
      <c r="M1045" s="513"/>
    </row>
    <row r="1046" spans="1:13">
      <c r="A1046" s="533"/>
      <c r="B1046" s="576"/>
      <c r="C1046" s="178" t="s">
        <v>144</v>
      </c>
      <c r="D1046" s="172" t="s">
        <v>143</v>
      </c>
      <c r="E1046" s="168">
        <v>6.0000000000000001E-3</v>
      </c>
      <c r="F1046" s="27">
        <v>190</v>
      </c>
      <c r="G1046" s="169">
        <f t="shared" ref="G1046:G1052" si="103">E1046*F1046</f>
        <v>1.1400000000000001</v>
      </c>
      <c r="H1046" s="579"/>
      <c r="I1046" s="511"/>
      <c r="J1046" s="511"/>
      <c r="K1046" s="586"/>
      <c r="L1046" s="512"/>
      <c r="M1046" s="513"/>
    </row>
    <row r="1047" spans="1:13">
      <c r="A1047" s="533"/>
      <c r="B1047" s="576"/>
      <c r="C1047" s="197" t="s">
        <v>271</v>
      </c>
      <c r="D1047" s="172" t="s">
        <v>143</v>
      </c>
      <c r="E1047" s="168">
        <v>3.0000000000000001E-3</v>
      </c>
      <c r="F1047" s="27">
        <v>198.36</v>
      </c>
      <c r="G1047" s="169">
        <f t="shared" si="103"/>
        <v>0.59508000000000005</v>
      </c>
      <c r="H1047" s="579"/>
      <c r="I1047" s="511"/>
      <c r="J1047" s="511"/>
      <c r="K1047" s="586"/>
      <c r="L1047" s="512"/>
      <c r="M1047" s="513"/>
    </row>
    <row r="1048" spans="1:13">
      <c r="A1048" s="533"/>
      <c r="B1048" s="576"/>
      <c r="C1048" s="178" t="s">
        <v>96</v>
      </c>
      <c r="D1048" s="172" t="s">
        <v>146</v>
      </c>
      <c r="E1048" s="168">
        <v>1</v>
      </c>
      <c r="F1048" s="27">
        <v>23.5</v>
      </c>
      <c r="G1048" s="169">
        <f t="shared" si="103"/>
        <v>23.5</v>
      </c>
      <c r="H1048" s="579"/>
      <c r="I1048" s="511"/>
      <c r="J1048" s="511"/>
      <c r="K1048" s="586"/>
      <c r="L1048" s="512"/>
      <c r="M1048" s="513"/>
    </row>
    <row r="1049" spans="1:13">
      <c r="A1049" s="533"/>
      <c r="B1049" s="576"/>
      <c r="C1049" s="159" t="s">
        <v>153</v>
      </c>
      <c r="D1049" s="172" t="s">
        <v>22</v>
      </c>
      <c r="E1049" s="168">
        <v>0.1</v>
      </c>
      <c r="F1049" s="27">
        <v>14.32</v>
      </c>
      <c r="G1049" s="169">
        <f t="shared" si="103"/>
        <v>1.4320000000000002</v>
      </c>
      <c r="H1049" s="579"/>
      <c r="I1049" s="511"/>
      <c r="J1049" s="511"/>
      <c r="K1049" s="586"/>
      <c r="L1049" s="512"/>
      <c r="M1049" s="513"/>
    </row>
    <row r="1050" spans="1:13">
      <c r="A1050" s="533"/>
      <c r="B1050" s="576"/>
      <c r="C1050" s="159" t="s">
        <v>4</v>
      </c>
      <c r="D1050" s="172" t="s">
        <v>147</v>
      </c>
      <c r="E1050" s="168">
        <v>3</v>
      </c>
      <c r="F1050" s="169">
        <v>36.229999999999997</v>
      </c>
      <c r="G1050" s="169">
        <f t="shared" si="103"/>
        <v>108.69</v>
      </c>
      <c r="H1050" s="579"/>
      <c r="I1050" s="511"/>
      <c r="J1050" s="511"/>
      <c r="K1050" s="586"/>
      <c r="L1050" s="512"/>
      <c r="M1050" s="513"/>
    </row>
    <row r="1051" spans="1:13">
      <c r="A1051" s="533"/>
      <c r="B1051" s="576"/>
      <c r="C1051" s="159" t="s">
        <v>330</v>
      </c>
      <c r="D1051" s="172" t="s">
        <v>27</v>
      </c>
      <c r="E1051" s="168">
        <v>1.2999999999999999E-2</v>
      </c>
      <c r="F1051" s="169">
        <v>1370.13</v>
      </c>
      <c r="G1051" s="169">
        <f t="shared" si="103"/>
        <v>17.811690000000002</v>
      </c>
      <c r="H1051" s="579"/>
      <c r="I1051" s="511"/>
      <c r="J1051" s="511"/>
      <c r="K1051" s="586"/>
      <c r="L1051" s="512"/>
      <c r="M1051" s="513"/>
    </row>
    <row r="1052" spans="1:13">
      <c r="A1052" s="533"/>
      <c r="B1052" s="576"/>
      <c r="C1052" s="159" t="s">
        <v>331</v>
      </c>
      <c r="D1052" s="172" t="s">
        <v>27</v>
      </c>
      <c r="E1052" s="168">
        <v>1.7000000000000001E-2</v>
      </c>
      <c r="F1052" s="169">
        <v>2101.09</v>
      </c>
      <c r="G1052" s="169">
        <f t="shared" si="103"/>
        <v>35.718530000000008</v>
      </c>
      <c r="H1052" s="579"/>
      <c r="I1052" s="511"/>
      <c r="J1052" s="511"/>
      <c r="K1052" s="586"/>
      <c r="L1052" s="512"/>
      <c r="M1052" s="513"/>
    </row>
    <row r="1053" spans="1:13">
      <c r="A1053" s="519" t="s">
        <v>127</v>
      </c>
      <c r="B1053" s="519"/>
      <c r="C1053" s="519"/>
      <c r="D1053" s="519"/>
      <c r="E1053" s="519"/>
      <c r="F1053" s="519"/>
      <c r="G1053" s="181">
        <f>SUM(G1045:G1052)</f>
        <v>200.19730000000001</v>
      </c>
      <c r="H1053" s="168"/>
      <c r="I1053" s="168"/>
      <c r="J1053" s="168"/>
      <c r="K1053" s="168"/>
      <c r="L1053" s="181"/>
      <c r="M1053" s="181">
        <f>G1053+L1045</f>
        <v>200.19730000000001</v>
      </c>
    </row>
    <row r="1054" spans="1:13" ht="12.75" customHeight="1">
      <c r="A1054" s="533" t="s">
        <v>275</v>
      </c>
      <c r="B1054" s="576" t="s">
        <v>1015</v>
      </c>
      <c r="C1054" s="178" t="s">
        <v>37</v>
      </c>
      <c r="D1054" s="172" t="s">
        <v>22</v>
      </c>
      <c r="E1054" s="168">
        <v>0.6</v>
      </c>
      <c r="F1054" s="169">
        <v>18.850000000000001</v>
      </c>
      <c r="G1054" s="169">
        <f>E1054*F1054</f>
        <v>11.31</v>
      </c>
      <c r="H1054" s="579" t="s">
        <v>390</v>
      </c>
      <c r="I1054" s="511">
        <v>13575000</v>
      </c>
      <c r="J1054" s="515">
        <v>0.25</v>
      </c>
      <c r="K1054" s="511">
        <v>92</v>
      </c>
      <c r="L1054" s="512"/>
      <c r="M1054" s="513"/>
    </row>
    <row r="1055" spans="1:13">
      <c r="A1055" s="533"/>
      <c r="B1055" s="576"/>
      <c r="C1055" s="178" t="s">
        <v>144</v>
      </c>
      <c r="D1055" s="172" t="s">
        <v>143</v>
      </c>
      <c r="E1055" s="168">
        <v>6.0000000000000001E-3</v>
      </c>
      <c r="F1055" s="27">
        <v>190</v>
      </c>
      <c r="G1055" s="169">
        <f t="shared" ref="G1055:G1061" si="104">E1055*F1055</f>
        <v>1.1400000000000001</v>
      </c>
      <c r="H1055" s="579"/>
      <c r="I1055" s="511"/>
      <c r="J1055" s="511"/>
      <c r="K1055" s="511"/>
      <c r="L1055" s="512"/>
      <c r="M1055" s="513"/>
    </row>
    <row r="1056" spans="1:13">
      <c r="A1056" s="533"/>
      <c r="B1056" s="576"/>
      <c r="C1056" s="197" t="s">
        <v>218</v>
      </c>
      <c r="D1056" s="172" t="s">
        <v>143</v>
      </c>
      <c r="E1056" s="168">
        <v>3.0000000000000001E-3</v>
      </c>
      <c r="F1056" s="27">
        <v>198.36</v>
      </c>
      <c r="G1056" s="169">
        <f t="shared" si="104"/>
        <v>0.59508000000000005</v>
      </c>
      <c r="H1056" s="579"/>
      <c r="I1056" s="511"/>
      <c r="J1056" s="511"/>
      <c r="K1056" s="511"/>
      <c r="L1056" s="512"/>
      <c r="M1056" s="513"/>
    </row>
    <row r="1057" spans="1:13">
      <c r="A1057" s="533"/>
      <c r="B1057" s="576"/>
      <c r="C1057" s="178" t="s">
        <v>96</v>
      </c>
      <c r="D1057" s="172" t="s">
        <v>146</v>
      </c>
      <c r="E1057" s="168">
        <v>1</v>
      </c>
      <c r="F1057" s="27">
        <v>23.5</v>
      </c>
      <c r="G1057" s="169">
        <f t="shared" si="104"/>
        <v>23.5</v>
      </c>
      <c r="H1057" s="579"/>
      <c r="I1057" s="511"/>
      <c r="J1057" s="511"/>
      <c r="K1057" s="511"/>
      <c r="L1057" s="512"/>
      <c r="M1057" s="513"/>
    </row>
    <row r="1058" spans="1:13">
      <c r="A1058" s="533"/>
      <c r="B1058" s="576"/>
      <c r="C1058" s="159" t="s">
        <v>153</v>
      </c>
      <c r="D1058" s="172" t="s">
        <v>22</v>
      </c>
      <c r="E1058" s="168">
        <v>0.1</v>
      </c>
      <c r="F1058" s="27">
        <v>14.32</v>
      </c>
      <c r="G1058" s="169">
        <f t="shared" si="104"/>
        <v>1.4320000000000002</v>
      </c>
      <c r="H1058" s="579"/>
      <c r="I1058" s="511"/>
      <c r="J1058" s="511"/>
      <c r="K1058" s="511"/>
      <c r="L1058" s="512"/>
      <c r="M1058" s="513"/>
    </row>
    <row r="1059" spans="1:13">
      <c r="A1059" s="533"/>
      <c r="B1059" s="576"/>
      <c r="C1059" s="159" t="s">
        <v>5</v>
      </c>
      <c r="D1059" s="172" t="s">
        <v>147</v>
      </c>
      <c r="E1059" s="168">
        <v>15</v>
      </c>
      <c r="F1059" s="169">
        <v>21.99</v>
      </c>
      <c r="G1059" s="169">
        <f t="shared" si="104"/>
        <v>329.84999999999997</v>
      </c>
      <c r="H1059" s="579"/>
      <c r="I1059" s="511"/>
      <c r="J1059" s="511"/>
      <c r="K1059" s="511"/>
      <c r="L1059" s="512"/>
      <c r="M1059" s="513"/>
    </row>
    <row r="1060" spans="1:13">
      <c r="A1060" s="533"/>
      <c r="B1060" s="576"/>
      <c r="C1060" s="159" t="s">
        <v>330</v>
      </c>
      <c r="D1060" s="172" t="s">
        <v>27</v>
      </c>
      <c r="E1060" s="168">
        <v>1.2999999999999999E-2</v>
      </c>
      <c r="F1060" s="169">
        <v>1370.13</v>
      </c>
      <c r="G1060" s="169">
        <f t="shared" si="104"/>
        <v>17.811690000000002</v>
      </c>
      <c r="H1060" s="579"/>
      <c r="I1060" s="511"/>
      <c r="J1060" s="511"/>
      <c r="K1060" s="511"/>
      <c r="L1060" s="512"/>
      <c r="M1060" s="513"/>
    </row>
    <row r="1061" spans="1:13">
      <c r="A1061" s="533"/>
      <c r="B1061" s="576"/>
      <c r="C1061" s="159" t="s">
        <v>331</v>
      </c>
      <c r="D1061" s="172" t="s">
        <v>27</v>
      </c>
      <c r="E1061" s="168">
        <v>1.7000000000000001E-2</v>
      </c>
      <c r="F1061" s="169">
        <v>2101.09</v>
      </c>
      <c r="G1061" s="169">
        <f t="shared" si="104"/>
        <v>35.718530000000008</v>
      </c>
      <c r="H1061" s="579"/>
      <c r="I1061" s="511"/>
      <c r="J1061" s="511"/>
      <c r="K1061" s="511"/>
      <c r="L1061" s="512"/>
      <c r="M1061" s="513"/>
    </row>
    <row r="1062" spans="1:13">
      <c r="A1062" s="519" t="s">
        <v>127</v>
      </c>
      <c r="B1062" s="519"/>
      <c r="C1062" s="519"/>
      <c r="D1062" s="519"/>
      <c r="E1062" s="519"/>
      <c r="F1062" s="519"/>
      <c r="G1062" s="181">
        <f>SUM(G1054:G1061)</f>
        <v>421.35729999999995</v>
      </c>
      <c r="H1062" s="168"/>
      <c r="I1062" s="168"/>
      <c r="J1062" s="168"/>
      <c r="K1062" s="168"/>
      <c r="L1062" s="181"/>
      <c r="M1062" s="181">
        <f>G1062+L1054</f>
        <v>421.35729999999995</v>
      </c>
    </row>
    <row r="1063" spans="1:13" ht="12.75" customHeight="1">
      <c r="A1063" s="533" t="s">
        <v>276</v>
      </c>
      <c r="B1063" s="576" t="s">
        <v>1016</v>
      </c>
      <c r="C1063" s="178" t="s">
        <v>37</v>
      </c>
      <c r="D1063" s="172" t="s">
        <v>22</v>
      </c>
      <c r="E1063" s="168">
        <v>0.6</v>
      </c>
      <c r="F1063" s="169">
        <v>18.850000000000001</v>
      </c>
      <c r="G1063" s="169">
        <f>E1063*F1063</f>
        <v>11.31</v>
      </c>
      <c r="H1063" s="579" t="s">
        <v>390</v>
      </c>
      <c r="I1063" s="511">
        <v>13575000</v>
      </c>
      <c r="J1063" s="515">
        <v>0.25</v>
      </c>
      <c r="K1063" s="511">
        <v>92</v>
      </c>
      <c r="L1063" s="512"/>
      <c r="M1063" s="513"/>
    </row>
    <row r="1064" spans="1:13">
      <c r="A1064" s="533"/>
      <c r="B1064" s="576"/>
      <c r="C1064" s="178" t="s">
        <v>144</v>
      </c>
      <c r="D1064" s="172" t="s">
        <v>143</v>
      </c>
      <c r="E1064" s="168">
        <v>6.0000000000000001E-3</v>
      </c>
      <c r="F1064" s="27">
        <v>190</v>
      </c>
      <c r="G1064" s="169">
        <f t="shared" ref="G1064:G1070" si="105">E1064*F1064</f>
        <v>1.1400000000000001</v>
      </c>
      <c r="H1064" s="579"/>
      <c r="I1064" s="511"/>
      <c r="J1064" s="511"/>
      <c r="K1064" s="511"/>
      <c r="L1064" s="512"/>
      <c r="M1064" s="513"/>
    </row>
    <row r="1065" spans="1:13">
      <c r="A1065" s="533"/>
      <c r="B1065" s="576"/>
      <c r="C1065" s="197" t="s">
        <v>218</v>
      </c>
      <c r="D1065" s="172" t="s">
        <v>143</v>
      </c>
      <c r="E1065" s="168">
        <v>3.0000000000000001E-3</v>
      </c>
      <c r="F1065" s="27">
        <v>198.36</v>
      </c>
      <c r="G1065" s="169">
        <f t="shared" si="105"/>
        <v>0.59508000000000005</v>
      </c>
      <c r="H1065" s="579"/>
      <c r="I1065" s="511"/>
      <c r="J1065" s="511"/>
      <c r="K1065" s="511"/>
      <c r="L1065" s="512"/>
      <c r="M1065" s="513"/>
    </row>
    <row r="1066" spans="1:13">
      <c r="A1066" s="533"/>
      <c r="B1066" s="576"/>
      <c r="C1066" s="178" t="s">
        <v>96</v>
      </c>
      <c r="D1066" s="172" t="s">
        <v>146</v>
      </c>
      <c r="E1066" s="168">
        <v>1</v>
      </c>
      <c r="F1066" s="27">
        <v>23.5</v>
      </c>
      <c r="G1066" s="169">
        <f t="shared" si="105"/>
        <v>23.5</v>
      </c>
      <c r="H1066" s="579"/>
      <c r="I1066" s="511"/>
      <c r="J1066" s="511"/>
      <c r="K1066" s="511"/>
      <c r="L1066" s="512"/>
      <c r="M1066" s="513"/>
    </row>
    <row r="1067" spans="1:13">
      <c r="A1067" s="533"/>
      <c r="B1067" s="576"/>
      <c r="C1067" s="159" t="s">
        <v>153</v>
      </c>
      <c r="D1067" s="172" t="s">
        <v>22</v>
      </c>
      <c r="E1067" s="168">
        <v>0.1</v>
      </c>
      <c r="F1067" s="27">
        <v>14.32</v>
      </c>
      <c r="G1067" s="169">
        <f t="shared" si="105"/>
        <v>1.4320000000000002</v>
      </c>
      <c r="H1067" s="579"/>
      <c r="I1067" s="511"/>
      <c r="J1067" s="511"/>
      <c r="K1067" s="511"/>
      <c r="L1067" s="512"/>
      <c r="M1067" s="513"/>
    </row>
    <row r="1068" spans="1:13">
      <c r="A1068" s="533"/>
      <c r="B1068" s="576"/>
      <c r="C1068" s="159" t="s">
        <v>5</v>
      </c>
      <c r="D1068" s="172" t="s">
        <v>147</v>
      </c>
      <c r="E1068" s="168">
        <v>15</v>
      </c>
      <c r="F1068" s="169">
        <v>21.99</v>
      </c>
      <c r="G1068" s="169">
        <f t="shared" si="105"/>
        <v>329.84999999999997</v>
      </c>
      <c r="H1068" s="579"/>
      <c r="I1068" s="511"/>
      <c r="J1068" s="511"/>
      <c r="K1068" s="511"/>
      <c r="L1068" s="512"/>
      <c r="M1068" s="513"/>
    </row>
    <row r="1069" spans="1:13">
      <c r="A1069" s="533"/>
      <c r="B1069" s="576"/>
      <c r="C1069" s="159" t="s">
        <v>330</v>
      </c>
      <c r="D1069" s="172" t="s">
        <v>27</v>
      </c>
      <c r="E1069" s="168">
        <v>1.2999999999999999E-2</v>
      </c>
      <c r="F1069" s="169">
        <v>1370.13</v>
      </c>
      <c r="G1069" s="169">
        <f t="shared" si="105"/>
        <v>17.811690000000002</v>
      </c>
      <c r="H1069" s="579"/>
      <c r="I1069" s="511"/>
      <c r="J1069" s="511"/>
      <c r="K1069" s="511"/>
      <c r="L1069" s="512"/>
      <c r="M1069" s="513"/>
    </row>
    <row r="1070" spans="1:13">
      <c r="A1070" s="533"/>
      <c r="B1070" s="576"/>
      <c r="C1070" s="159" t="s">
        <v>331</v>
      </c>
      <c r="D1070" s="172" t="s">
        <v>27</v>
      </c>
      <c r="E1070" s="168">
        <v>1.7000000000000001E-2</v>
      </c>
      <c r="F1070" s="169">
        <v>2101.09</v>
      </c>
      <c r="G1070" s="169">
        <f t="shared" si="105"/>
        <v>35.718530000000008</v>
      </c>
      <c r="H1070" s="579"/>
      <c r="I1070" s="511"/>
      <c r="J1070" s="511"/>
      <c r="K1070" s="511"/>
      <c r="L1070" s="512"/>
      <c r="M1070" s="513"/>
    </row>
    <row r="1071" spans="1:13">
      <c r="A1071" s="519" t="s">
        <v>127</v>
      </c>
      <c r="B1071" s="519"/>
      <c r="C1071" s="519"/>
      <c r="D1071" s="519"/>
      <c r="E1071" s="519"/>
      <c r="F1071" s="519"/>
      <c r="G1071" s="181">
        <f>SUM(G1063:G1070)</f>
        <v>421.35729999999995</v>
      </c>
      <c r="H1071" s="168"/>
      <c r="I1071" s="168"/>
      <c r="J1071" s="168"/>
      <c r="K1071" s="168"/>
      <c r="L1071" s="181"/>
      <c r="M1071" s="181">
        <f>G1071+L1063</f>
        <v>421.35729999999995</v>
      </c>
    </row>
    <row r="1072" spans="1:13">
      <c r="A1072" s="522" t="s">
        <v>277</v>
      </c>
      <c r="B1072" s="580" t="s">
        <v>290</v>
      </c>
      <c r="C1072" s="178" t="s">
        <v>557</v>
      </c>
      <c r="D1072" s="172" t="s">
        <v>147</v>
      </c>
      <c r="E1072" s="168">
        <v>2</v>
      </c>
      <c r="F1072" s="23">
        <v>8.77</v>
      </c>
      <c r="G1072" s="169">
        <f>F1072*E1072</f>
        <v>17.54</v>
      </c>
      <c r="H1072" s="168"/>
      <c r="I1072" s="168"/>
      <c r="J1072" s="168"/>
      <c r="K1072" s="193"/>
      <c r="L1072" s="175"/>
      <c r="M1072" s="181"/>
    </row>
    <row r="1073" spans="1:13" ht="24">
      <c r="A1073" s="608"/>
      <c r="B1073" s="525"/>
      <c r="C1073" s="195" t="s">
        <v>556</v>
      </c>
      <c r="D1073" s="172" t="s">
        <v>50</v>
      </c>
      <c r="E1073" s="168">
        <v>0.3</v>
      </c>
      <c r="F1073" s="23">
        <v>1026</v>
      </c>
      <c r="G1073" s="169">
        <f t="shared" ref="G1073:G1078" si="106">F1073*E1073</f>
        <v>307.8</v>
      </c>
      <c r="H1073" s="168"/>
      <c r="I1073" s="168"/>
      <c r="J1073" s="168"/>
      <c r="K1073" s="193"/>
      <c r="L1073" s="175"/>
      <c r="M1073" s="181"/>
    </row>
    <row r="1074" spans="1:13">
      <c r="A1074" s="608"/>
      <c r="B1074" s="525"/>
      <c r="C1074" s="178" t="s">
        <v>552</v>
      </c>
      <c r="D1074" s="172" t="s">
        <v>147</v>
      </c>
      <c r="E1074" s="168">
        <v>3</v>
      </c>
      <c r="F1074" s="23">
        <v>2.7</v>
      </c>
      <c r="G1074" s="169">
        <f t="shared" si="106"/>
        <v>8.1000000000000014</v>
      </c>
      <c r="H1074" s="168"/>
      <c r="I1074" s="168"/>
      <c r="J1074" s="168"/>
      <c r="K1074" s="193"/>
      <c r="L1074" s="175"/>
      <c r="M1074" s="181"/>
    </row>
    <row r="1075" spans="1:13">
      <c r="A1075" s="608"/>
      <c r="B1075" s="525"/>
      <c r="C1075" s="178" t="s">
        <v>553</v>
      </c>
      <c r="D1075" s="172" t="s">
        <v>147</v>
      </c>
      <c r="E1075" s="168">
        <v>3</v>
      </c>
      <c r="F1075" s="23">
        <v>4</v>
      </c>
      <c r="G1075" s="169">
        <f t="shared" si="106"/>
        <v>12</v>
      </c>
      <c r="H1075" s="168"/>
      <c r="I1075" s="168"/>
      <c r="J1075" s="168"/>
      <c r="K1075" s="193"/>
      <c r="L1075" s="175"/>
      <c r="M1075" s="181"/>
    </row>
    <row r="1076" spans="1:13">
      <c r="A1076" s="608"/>
      <c r="B1076" s="525"/>
      <c r="C1076" s="178" t="s">
        <v>554</v>
      </c>
      <c r="D1076" s="172" t="s">
        <v>147</v>
      </c>
      <c r="E1076" s="168">
        <v>2</v>
      </c>
      <c r="F1076" s="23">
        <v>154</v>
      </c>
      <c r="G1076" s="169">
        <f t="shared" si="106"/>
        <v>308</v>
      </c>
      <c r="H1076" s="168"/>
      <c r="I1076" s="168"/>
      <c r="J1076" s="168"/>
      <c r="K1076" s="193"/>
      <c r="L1076" s="175"/>
      <c r="M1076" s="181"/>
    </row>
    <row r="1077" spans="1:13">
      <c r="A1077" s="608"/>
      <c r="B1077" s="525"/>
      <c r="C1077" s="178" t="s">
        <v>555</v>
      </c>
      <c r="D1077" s="172" t="s">
        <v>147</v>
      </c>
      <c r="E1077" s="168">
        <v>2</v>
      </c>
      <c r="F1077" s="23">
        <v>44</v>
      </c>
      <c r="G1077" s="169">
        <f t="shared" si="106"/>
        <v>88</v>
      </c>
      <c r="H1077" s="168"/>
      <c r="I1077" s="168"/>
      <c r="J1077" s="168"/>
      <c r="K1077" s="193"/>
      <c r="L1077" s="175"/>
      <c r="M1077" s="181"/>
    </row>
    <row r="1078" spans="1:13">
      <c r="A1078" s="608"/>
      <c r="B1078" s="525"/>
      <c r="C1078" s="178" t="s">
        <v>558</v>
      </c>
      <c r="D1078" s="172" t="s">
        <v>147</v>
      </c>
      <c r="E1078" s="168">
        <v>1</v>
      </c>
      <c r="F1078" s="23">
        <v>44.25</v>
      </c>
      <c r="G1078" s="169">
        <f t="shared" si="106"/>
        <v>44.25</v>
      </c>
      <c r="H1078" s="168"/>
      <c r="I1078" s="168"/>
      <c r="J1078" s="168"/>
      <c r="K1078" s="193"/>
      <c r="L1078" s="175"/>
      <c r="M1078" s="181"/>
    </row>
    <row r="1079" spans="1:13" ht="12.75" customHeight="1">
      <c r="A1079" s="608"/>
      <c r="B1079" s="525"/>
      <c r="C1079" s="178" t="s">
        <v>37</v>
      </c>
      <c r="D1079" s="172" t="s">
        <v>22</v>
      </c>
      <c r="E1079" s="168">
        <v>0.6</v>
      </c>
      <c r="F1079" s="169">
        <v>18.850000000000001</v>
      </c>
      <c r="G1079" s="169">
        <f>E1079*F1079</f>
        <v>11.31</v>
      </c>
      <c r="H1079" s="579" t="s">
        <v>391</v>
      </c>
      <c r="I1079" s="511">
        <v>9400000</v>
      </c>
      <c r="J1079" s="515">
        <v>1</v>
      </c>
      <c r="K1079" s="582" t="s">
        <v>396</v>
      </c>
      <c r="L1079" s="603" t="s">
        <v>397</v>
      </c>
      <c r="M1079" s="513"/>
    </row>
    <row r="1080" spans="1:13">
      <c r="A1080" s="608"/>
      <c r="B1080" s="525"/>
      <c r="C1080" s="178" t="s">
        <v>144</v>
      </c>
      <c r="D1080" s="172" t="s">
        <v>143</v>
      </c>
      <c r="E1080" s="168">
        <v>6.0000000000000001E-3</v>
      </c>
      <c r="F1080" s="27">
        <v>190</v>
      </c>
      <c r="G1080" s="169">
        <f>E1080*F1080</f>
        <v>1.1400000000000001</v>
      </c>
      <c r="H1080" s="579"/>
      <c r="I1080" s="511"/>
      <c r="J1080" s="511"/>
      <c r="K1080" s="583"/>
      <c r="L1080" s="604"/>
      <c r="M1080" s="513"/>
    </row>
    <row r="1081" spans="1:13">
      <c r="A1081" s="608"/>
      <c r="B1081" s="525"/>
      <c r="C1081" s="197" t="s">
        <v>271</v>
      </c>
      <c r="D1081" s="172" t="s">
        <v>143</v>
      </c>
      <c r="E1081" s="168">
        <v>3.0000000000000001E-3</v>
      </c>
      <c r="F1081" s="27">
        <v>198.36</v>
      </c>
      <c r="G1081" s="169">
        <f t="shared" ref="G1081:G1086" si="107">E1081*F1081</f>
        <v>0.59508000000000005</v>
      </c>
      <c r="H1081" s="579"/>
      <c r="I1081" s="511"/>
      <c r="J1081" s="511"/>
      <c r="K1081" s="583"/>
      <c r="L1081" s="604"/>
      <c r="M1081" s="513"/>
    </row>
    <row r="1082" spans="1:13">
      <c r="A1082" s="608"/>
      <c r="B1082" s="525"/>
      <c r="C1082" s="178" t="s">
        <v>96</v>
      </c>
      <c r="D1082" s="172" t="s">
        <v>146</v>
      </c>
      <c r="E1082" s="168">
        <v>1</v>
      </c>
      <c r="F1082" s="27">
        <v>23.5</v>
      </c>
      <c r="G1082" s="169">
        <f t="shared" si="107"/>
        <v>23.5</v>
      </c>
      <c r="H1082" s="579"/>
      <c r="I1082" s="511"/>
      <c r="J1082" s="511"/>
      <c r="K1082" s="583"/>
      <c r="L1082" s="604"/>
      <c r="M1082" s="513"/>
    </row>
    <row r="1083" spans="1:13">
      <c r="A1083" s="608"/>
      <c r="B1083" s="525"/>
      <c r="C1083" s="159" t="s">
        <v>153</v>
      </c>
      <c r="D1083" s="172" t="s">
        <v>22</v>
      </c>
      <c r="E1083" s="168">
        <v>0.1</v>
      </c>
      <c r="F1083" s="27">
        <v>14.32</v>
      </c>
      <c r="G1083" s="169">
        <f t="shared" si="107"/>
        <v>1.4320000000000002</v>
      </c>
      <c r="H1083" s="579"/>
      <c r="I1083" s="511"/>
      <c r="J1083" s="511"/>
      <c r="K1083" s="583"/>
      <c r="L1083" s="604"/>
      <c r="M1083" s="513"/>
    </row>
    <row r="1084" spans="1:13">
      <c r="A1084" s="608"/>
      <c r="B1084" s="525"/>
      <c r="C1084" s="159" t="s">
        <v>4</v>
      </c>
      <c r="D1084" s="172" t="s">
        <v>147</v>
      </c>
      <c r="E1084" s="168">
        <v>3</v>
      </c>
      <c r="F1084" s="169">
        <v>36.229999999999997</v>
      </c>
      <c r="G1084" s="169">
        <f t="shared" si="107"/>
        <v>108.69</v>
      </c>
      <c r="H1084" s="579"/>
      <c r="I1084" s="511"/>
      <c r="J1084" s="511"/>
      <c r="K1084" s="583"/>
      <c r="L1084" s="604"/>
      <c r="M1084" s="513"/>
    </row>
    <row r="1085" spans="1:13">
      <c r="A1085" s="608"/>
      <c r="B1085" s="525"/>
      <c r="C1085" s="159" t="s">
        <v>330</v>
      </c>
      <c r="D1085" s="172" t="s">
        <v>27</v>
      </c>
      <c r="E1085" s="168">
        <v>1.2999999999999999E-2</v>
      </c>
      <c r="F1085" s="169">
        <v>1370.13</v>
      </c>
      <c r="G1085" s="169">
        <f t="shared" si="107"/>
        <v>17.811690000000002</v>
      </c>
      <c r="H1085" s="579"/>
      <c r="I1085" s="511"/>
      <c r="J1085" s="511"/>
      <c r="K1085" s="583"/>
      <c r="L1085" s="604"/>
      <c r="M1085" s="513"/>
    </row>
    <row r="1086" spans="1:13">
      <c r="A1086" s="568"/>
      <c r="B1086" s="526"/>
      <c r="C1086" s="159" t="s">
        <v>331</v>
      </c>
      <c r="D1086" s="172" t="s">
        <v>27</v>
      </c>
      <c r="E1086" s="168">
        <v>1.7000000000000001E-2</v>
      </c>
      <c r="F1086" s="169">
        <v>2101.09</v>
      </c>
      <c r="G1086" s="169">
        <f t="shared" si="107"/>
        <v>35.718530000000008</v>
      </c>
      <c r="H1086" s="579"/>
      <c r="I1086" s="511"/>
      <c r="J1086" s="511"/>
      <c r="K1086" s="609"/>
      <c r="L1086" s="610"/>
      <c r="M1086" s="513"/>
    </row>
    <row r="1087" spans="1:13">
      <c r="A1087" s="519" t="s">
        <v>127</v>
      </c>
      <c r="B1087" s="519"/>
      <c r="C1087" s="519"/>
      <c r="D1087" s="519"/>
      <c r="E1087" s="519"/>
      <c r="F1087" s="519"/>
      <c r="G1087" s="181">
        <f>SUM(G1072:G1086)</f>
        <v>985.88729999999998</v>
      </c>
      <c r="H1087" s="168"/>
      <c r="I1087" s="168"/>
      <c r="J1087" s="168"/>
      <c r="K1087" s="168"/>
      <c r="L1087" s="181"/>
      <c r="M1087" s="181">
        <f>G1087</f>
        <v>985.88729999999998</v>
      </c>
    </row>
    <row r="1088" spans="1:13" ht="12.75" customHeight="1">
      <c r="A1088" s="533" t="s">
        <v>278</v>
      </c>
      <c r="B1088" s="576" t="s">
        <v>1017</v>
      </c>
      <c r="C1088" s="178" t="s">
        <v>37</v>
      </c>
      <c r="D1088" s="172" t="s">
        <v>22</v>
      </c>
      <c r="E1088" s="168">
        <v>0.6</v>
      </c>
      <c r="F1088" s="169">
        <v>18.850000000000001</v>
      </c>
      <c r="G1088" s="169">
        <f>E1088*F1088</f>
        <v>11.31</v>
      </c>
      <c r="H1088" s="579" t="s">
        <v>390</v>
      </c>
      <c r="I1088" s="511">
        <v>13575000</v>
      </c>
      <c r="J1088" s="515">
        <v>0.25</v>
      </c>
      <c r="K1088" s="511">
        <v>2321</v>
      </c>
      <c r="L1088" s="512"/>
      <c r="M1088" s="513"/>
    </row>
    <row r="1089" spans="1:13">
      <c r="A1089" s="533"/>
      <c r="B1089" s="576"/>
      <c r="C1089" s="178" t="s">
        <v>144</v>
      </c>
      <c r="D1089" s="172" t="s">
        <v>143</v>
      </c>
      <c r="E1089" s="168">
        <v>6.0000000000000001E-3</v>
      </c>
      <c r="F1089" s="27">
        <v>190</v>
      </c>
      <c r="G1089" s="169">
        <f t="shared" ref="G1089:G1095" si="108">E1089*F1089</f>
        <v>1.1400000000000001</v>
      </c>
      <c r="H1089" s="579"/>
      <c r="I1089" s="511"/>
      <c r="J1089" s="511"/>
      <c r="K1089" s="511"/>
      <c r="L1089" s="512"/>
      <c r="M1089" s="513"/>
    </row>
    <row r="1090" spans="1:13">
      <c r="A1090" s="533"/>
      <c r="B1090" s="576"/>
      <c r="C1090" s="197" t="s">
        <v>218</v>
      </c>
      <c r="D1090" s="172" t="s">
        <v>143</v>
      </c>
      <c r="E1090" s="168">
        <v>3.0000000000000001E-3</v>
      </c>
      <c r="F1090" s="27">
        <v>198.36</v>
      </c>
      <c r="G1090" s="169">
        <f t="shared" si="108"/>
        <v>0.59508000000000005</v>
      </c>
      <c r="H1090" s="579"/>
      <c r="I1090" s="511"/>
      <c r="J1090" s="511"/>
      <c r="K1090" s="511"/>
      <c r="L1090" s="512"/>
      <c r="M1090" s="513"/>
    </row>
    <row r="1091" spans="1:13">
      <c r="A1091" s="533"/>
      <c r="B1091" s="576"/>
      <c r="C1091" s="178" t="s">
        <v>96</v>
      </c>
      <c r="D1091" s="172" t="s">
        <v>146</v>
      </c>
      <c r="E1091" s="168">
        <v>1</v>
      </c>
      <c r="F1091" s="27">
        <v>23.5</v>
      </c>
      <c r="G1091" s="169">
        <f t="shared" si="108"/>
        <v>23.5</v>
      </c>
      <c r="H1091" s="579"/>
      <c r="I1091" s="511"/>
      <c r="J1091" s="511"/>
      <c r="K1091" s="511"/>
      <c r="L1091" s="512"/>
      <c r="M1091" s="513"/>
    </row>
    <row r="1092" spans="1:13">
      <c r="A1092" s="533"/>
      <c r="B1092" s="576"/>
      <c r="C1092" s="159" t="s">
        <v>153</v>
      </c>
      <c r="D1092" s="172" t="s">
        <v>22</v>
      </c>
      <c r="E1092" s="168">
        <v>0.1</v>
      </c>
      <c r="F1092" s="27">
        <v>14.32</v>
      </c>
      <c r="G1092" s="169">
        <f t="shared" si="108"/>
        <v>1.4320000000000002</v>
      </c>
      <c r="H1092" s="579"/>
      <c r="I1092" s="511"/>
      <c r="J1092" s="511"/>
      <c r="K1092" s="511"/>
      <c r="L1092" s="512"/>
      <c r="M1092" s="513"/>
    </row>
    <row r="1093" spans="1:13">
      <c r="A1093" s="533"/>
      <c r="B1093" s="576"/>
      <c r="C1093" s="159" t="s">
        <v>4</v>
      </c>
      <c r="D1093" s="172" t="s">
        <v>147</v>
      </c>
      <c r="E1093" s="168">
        <v>1</v>
      </c>
      <c r="F1093" s="169">
        <v>36.229999999999997</v>
      </c>
      <c r="G1093" s="169">
        <f t="shared" si="108"/>
        <v>36.229999999999997</v>
      </c>
      <c r="H1093" s="579"/>
      <c r="I1093" s="511"/>
      <c r="J1093" s="511"/>
      <c r="K1093" s="511"/>
      <c r="L1093" s="512"/>
      <c r="M1093" s="513"/>
    </row>
    <row r="1094" spans="1:13">
      <c r="A1094" s="533"/>
      <c r="B1094" s="576"/>
      <c r="C1094" s="159" t="s">
        <v>330</v>
      </c>
      <c r="D1094" s="172" t="s">
        <v>27</v>
      </c>
      <c r="E1094" s="168">
        <v>1.2999999999999999E-2</v>
      </c>
      <c r="F1094" s="169">
        <v>1370.13</v>
      </c>
      <c r="G1094" s="169">
        <f t="shared" si="108"/>
        <v>17.811690000000002</v>
      </c>
      <c r="H1094" s="579"/>
      <c r="I1094" s="511"/>
      <c r="J1094" s="511"/>
      <c r="K1094" s="511"/>
      <c r="L1094" s="512"/>
      <c r="M1094" s="513"/>
    </row>
    <row r="1095" spans="1:13">
      <c r="A1095" s="533"/>
      <c r="B1095" s="576"/>
      <c r="C1095" s="159" t="s">
        <v>331</v>
      </c>
      <c r="D1095" s="172" t="s">
        <v>27</v>
      </c>
      <c r="E1095" s="168">
        <v>1.7000000000000001E-2</v>
      </c>
      <c r="F1095" s="169">
        <v>2101.09</v>
      </c>
      <c r="G1095" s="169">
        <f t="shared" si="108"/>
        <v>35.718530000000008</v>
      </c>
      <c r="H1095" s="579"/>
      <c r="I1095" s="511"/>
      <c r="J1095" s="511"/>
      <c r="K1095" s="511"/>
      <c r="L1095" s="512"/>
      <c r="M1095" s="513"/>
    </row>
    <row r="1096" spans="1:13">
      <c r="A1096" s="519" t="s">
        <v>127</v>
      </c>
      <c r="B1096" s="519"/>
      <c r="C1096" s="519"/>
      <c r="D1096" s="519"/>
      <c r="E1096" s="519"/>
      <c r="F1096" s="519"/>
      <c r="G1096" s="181">
        <f>SUM(G1088:G1095)</f>
        <v>127.7373</v>
      </c>
      <c r="H1096" s="168"/>
      <c r="I1096" s="168"/>
      <c r="J1096" s="168"/>
      <c r="K1096" s="168"/>
      <c r="L1096" s="181"/>
      <c r="M1096" s="181">
        <f>G1096+L1088</f>
        <v>127.7373</v>
      </c>
    </row>
    <row r="1097" spans="1:13" ht="12.75" customHeight="1">
      <c r="A1097" s="533" t="s">
        <v>280</v>
      </c>
      <c r="B1097" s="576" t="s">
        <v>1019</v>
      </c>
      <c r="C1097" s="178" t="s">
        <v>37</v>
      </c>
      <c r="D1097" s="172" t="s">
        <v>22</v>
      </c>
      <c r="E1097" s="168">
        <v>0.6</v>
      </c>
      <c r="F1097" s="169">
        <v>18.850000000000001</v>
      </c>
      <c r="G1097" s="169">
        <f>E1097*F1097</f>
        <v>11.31</v>
      </c>
      <c r="H1097" s="579" t="s">
        <v>390</v>
      </c>
      <c r="I1097" s="511">
        <v>13575000</v>
      </c>
      <c r="J1097" s="515">
        <v>0.25</v>
      </c>
      <c r="K1097" s="586" t="s">
        <v>417</v>
      </c>
      <c r="L1097" s="512"/>
      <c r="M1097" s="513"/>
    </row>
    <row r="1098" spans="1:13">
      <c r="A1098" s="533"/>
      <c r="B1098" s="576"/>
      <c r="C1098" s="178" t="s">
        <v>144</v>
      </c>
      <c r="D1098" s="172" t="s">
        <v>143</v>
      </c>
      <c r="E1098" s="168">
        <v>6.0000000000000001E-3</v>
      </c>
      <c r="F1098" s="27">
        <v>190</v>
      </c>
      <c r="G1098" s="169">
        <f t="shared" ref="G1098:G1104" si="109">E1098*F1098</f>
        <v>1.1400000000000001</v>
      </c>
      <c r="H1098" s="579"/>
      <c r="I1098" s="511"/>
      <c r="J1098" s="511"/>
      <c r="K1098" s="586"/>
      <c r="L1098" s="512"/>
      <c r="M1098" s="513"/>
    </row>
    <row r="1099" spans="1:13">
      <c r="A1099" s="533"/>
      <c r="B1099" s="576"/>
      <c r="C1099" s="197" t="s">
        <v>218</v>
      </c>
      <c r="D1099" s="172" t="s">
        <v>143</v>
      </c>
      <c r="E1099" s="168">
        <v>3.0000000000000001E-3</v>
      </c>
      <c r="F1099" s="27">
        <v>198.36</v>
      </c>
      <c r="G1099" s="169">
        <f t="shared" si="109"/>
        <v>0.59508000000000005</v>
      </c>
      <c r="H1099" s="579"/>
      <c r="I1099" s="511"/>
      <c r="J1099" s="511"/>
      <c r="K1099" s="586"/>
      <c r="L1099" s="512"/>
      <c r="M1099" s="513"/>
    </row>
    <row r="1100" spans="1:13">
      <c r="A1100" s="533"/>
      <c r="B1100" s="576"/>
      <c r="C1100" s="178" t="s">
        <v>96</v>
      </c>
      <c r="D1100" s="172" t="s">
        <v>146</v>
      </c>
      <c r="E1100" s="168">
        <v>1</v>
      </c>
      <c r="F1100" s="27">
        <v>23.5</v>
      </c>
      <c r="G1100" s="169">
        <f t="shared" si="109"/>
        <v>23.5</v>
      </c>
      <c r="H1100" s="579"/>
      <c r="I1100" s="511"/>
      <c r="J1100" s="511"/>
      <c r="K1100" s="586"/>
      <c r="L1100" s="512"/>
      <c r="M1100" s="513"/>
    </row>
    <row r="1101" spans="1:13">
      <c r="A1101" s="533"/>
      <c r="B1101" s="576"/>
      <c r="C1101" s="159" t="s">
        <v>153</v>
      </c>
      <c r="D1101" s="172" t="s">
        <v>22</v>
      </c>
      <c r="E1101" s="168">
        <v>0.1</v>
      </c>
      <c r="F1101" s="27">
        <v>14.32</v>
      </c>
      <c r="G1101" s="169">
        <f t="shared" si="109"/>
        <v>1.4320000000000002</v>
      </c>
      <c r="H1101" s="579"/>
      <c r="I1101" s="511"/>
      <c r="J1101" s="511"/>
      <c r="K1101" s="586"/>
      <c r="L1101" s="512"/>
      <c r="M1101" s="513"/>
    </row>
    <row r="1102" spans="1:13">
      <c r="A1102" s="533"/>
      <c r="B1102" s="576"/>
      <c r="C1102" s="159" t="s">
        <v>4</v>
      </c>
      <c r="D1102" s="172" t="s">
        <v>147</v>
      </c>
      <c r="E1102" s="168">
        <v>2</v>
      </c>
      <c r="F1102" s="169">
        <v>36.229999999999997</v>
      </c>
      <c r="G1102" s="169">
        <f t="shared" si="109"/>
        <v>72.459999999999994</v>
      </c>
      <c r="H1102" s="579"/>
      <c r="I1102" s="511"/>
      <c r="J1102" s="511"/>
      <c r="K1102" s="586"/>
      <c r="L1102" s="512"/>
      <c r="M1102" s="513"/>
    </row>
    <row r="1103" spans="1:13">
      <c r="A1103" s="533"/>
      <c r="B1103" s="576"/>
      <c r="C1103" s="159" t="s">
        <v>330</v>
      </c>
      <c r="D1103" s="172" t="s">
        <v>27</v>
      </c>
      <c r="E1103" s="168">
        <v>1.2999999999999999E-2</v>
      </c>
      <c r="F1103" s="169">
        <v>1370.13</v>
      </c>
      <c r="G1103" s="169">
        <f t="shared" si="109"/>
        <v>17.811690000000002</v>
      </c>
      <c r="H1103" s="579"/>
      <c r="I1103" s="511"/>
      <c r="J1103" s="511"/>
      <c r="K1103" s="586"/>
      <c r="L1103" s="512"/>
      <c r="M1103" s="513"/>
    </row>
    <row r="1104" spans="1:13">
      <c r="A1104" s="533"/>
      <c r="B1104" s="576"/>
      <c r="C1104" s="159" t="s">
        <v>331</v>
      </c>
      <c r="D1104" s="172" t="s">
        <v>27</v>
      </c>
      <c r="E1104" s="168">
        <v>1.7000000000000001E-2</v>
      </c>
      <c r="F1104" s="169">
        <v>2101.09</v>
      </c>
      <c r="G1104" s="169">
        <f t="shared" si="109"/>
        <v>35.718530000000008</v>
      </c>
      <c r="H1104" s="579"/>
      <c r="I1104" s="511"/>
      <c r="J1104" s="511"/>
      <c r="K1104" s="586"/>
      <c r="L1104" s="512"/>
      <c r="M1104" s="513"/>
    </row>
    <row r="1105" spans="1:13">
      <c r="A1105" s="519" t="s">
        <v>127</v>
      </c>
      <c r="B1105" s="519"/>
      <c r="C1105" s="519"/>
      <c r="D1105" s="519"/>
      <c r="E1105" s="519"/>
      <c r="F1105" s="519"/>
      <c r="G1105" s="181">
        <f>SUM(G1097:G1104)</f>
        <v>163.96730000000002</v>
      </c>
      <c r="H1105" s="168"/>
      <c r="I1105" s="168"/>
      <c r="J1105" s="168"/>
      <c r="K1105" s="168"/>
      <c r="L1105" s="181"/>
      <c r="M1105" s="181">
        <f>G1105+L1097</f>
        <v>163.96730000000002</v>
      </c>
    </row>
    <row r="1106" spans="1:13" ht="12.75" customHeight="1">
      <c r="A1106" s="600" t="s">
        <v>281</v>
      </c>
      <c r="B1106" s="576" t="s">
        <v>292</v>
      </c>
      <c r="C1106" s="178" t="s">
        <v>37</v>
      </c>
      <c r="D1106" s="172" t="s">
        <v>22</v>
      </c>
      <c r="E1106" s="168">
        <v>0.6</v>
      </c>
      <c r="F1106" s="169">
        <v>18.850000000000001</v>
      </c>
      <c r="G1106" s="169">
        <f>E1106*F1106</f>
        <v>11.31</v>
      </c>
      <c r="H1106" s="579" t="s">
        <v>390</v>
      </c>
      <c r="I1106" s="511">
        <v>13575000</v>
      </c>
      <c r="J1106" s="515">
        <v>0.25</v>
      </c>
      <c r="K1106" s="511">
        <v>296</v>
      </c>
      <c r="L1106" s="512"/>
      <c r="M1106" s="513"/>
    </row>
    <row r="1107" spans="1:13">
      <c r="A1107" s="600"/>
      <c r="B1107" s="576"/>
      <c r="C1107" s="178" t="s">
        <v>144</v>
      </c>
      <c r="D1107" s="172" t="s">
        <v>143</v>
      </c>
      <c r="E1107" s="168">
        <v>6.0000000000000001E-3</v>
      </c>
      <c r="F1107" s="27">
        <v>190</v>
      </c>
      <c r="G1107" s="169">
        <f t="shared" ref="G1107:G1113" si="110">E1107*F1107</f>
        <v>1.1400000000000001</v>
      </c>
      <c r="H1107" s="579"/>
      <c r="I1107" s="511"/>
      <c r="J1107" s="511"/>
      <c r="K1107" s="511"/>
      <c r="L1107" s="512"/>
      <c r="M1107" s="513"/>
    </row>
    <row r="1108" spans="1:13">
      <c r="A1108" s="600"/>
      <c r="B1108" s="576"/>
      <c r="C1108" s="197" t="s">
        <v>218</v>
      </c>
      <c r="D1108" s="172" t="s">
        <v>143</v>
      </c>
      <c r="E1108" s="168">
        <v>3.0000000000000001E-3</v>
      </c>
      <c r="F1108" s="27">
        <v>198.36</v>
      </c>
      <c r="G1108" s="169">
        <f t="shared" si="110"/>
        <v>0.59508000000000005</v>
      </c>
      <c r="H1108" s="579"/>
      <c r="I1108" s="511"/>
      <c r="J1108" s="511"/>
      <c r="K1108" s="511"/>
      <c r="L1108" s="512"/>
      <c r="M1108" s="513"/>
    </row>
    <row r="1109" spans="1:13">
      <c r="A1109" s="600"/>
      <c r="B1109" s="576"/>
      <c r="C1109" s="178" t="s">
        <v>96</v>
      </c>
      <c r="D1109" s="172" t="s">
        <v>146</v>
      </c>
      <c r="E1109" s="168">
        <v>1</v>
      </c>
      <c r="F1109" s="27">
        <v>23.5</v>
      </c>
      <c r="G1109" s="169">
        <f t="shared" si="110"/>
        <v>23.5</v>
      </c>
      <c r="H1109" s="579"/>
      <c r="I1109" s="511"/>
      <c r="J1109" s="511"/>
      <c r="K1109" s="511"/>
      <c r="L1109" s="512"/>
      <c r="M1109" s="513"/>
    </row>
    <row r="1110" spans="1:13">
      <c r="A1110" s="600"/>
      <c r="B1110" s="576"/>
      <c r="C1110" s="159" t="s">
        <v>153</v>
      </c>
      <c r="D1110" s="172" t="s">
        <v>22</v>
      </c>
      <c r="E1110" s="168">
        <v>0.1</v>
      </c>
      <c r="F1110" s="27">
        <v>14.32</v>
      </c>
      <c r="G1110" s="169">
        <f t="shared" si="110"/>
        <v>1.4320000000000002</v>
      </c>
      <c r="H1110" s="579"/>
      <c r="I1110" s="511"/>
      <c r="J1110" s="511"/>
      <c r="K1110" s="511"/>
      <c r="L1110" s="512"/>
      <c r="M1110" s="513"/>
    </row>
    <row r="1111" spans="1:13">
      <c r="A1111" s="600"/>
      <c r="B1111" s="576"/>
      <c r="C1111" s="159" t="s">
        <v>4</v>
      </c>
      <c r="D1111" s="172" t="s">
        <v>147</v>
      </c>
      <c r="E1111" s="168">
        <v>2</v>
      </c>
      <c r="F1111" s="169">
        <v>36.229999999999997</v>
      </c>
      <c r="G1111" s="169">
        <f t="shared" si="110"/>
        <v>72.459999999999994</v>
      </c>
      <c r="H1111" s="579"/>
      <c r="I1111" s="511"/>
      <c r="J1111" s="511"/>
      <c r="K1111" s="511"/>
      <c r="L1111" s="512"/>
      <c r="M1111" s="513"/>
    </row>
    <row r="1112" spans="1:13">
      <c r="A1112" s="600"/>
      <c r="B1112" s="576"/>
      <c r="C1112" s="159" t="s">
        <v>330</v>
      </c>
      <c r="D1112" s="172" t="s">
        <v>27</v>
      </c>
      <c r="E1112" s="168">
        <v>1.2999999999999999E-2</v>
      </c>
      <c r="F1112" s="169">
        <v>1370.13</v>
      </c>
      <c r="G1112" s="169">
        <f t="shared" si="110"/>
        <v>17.811690000000002</v>
      </c>
      <c r="H1112" s="579"/>
      <c r="I1112" s="511"/>
      <c r="J1112" s="511"/>
      <c r="K1112" s="511"/>
      <c r="L1112" s="512"/>
      <c r="M1112" s="513"/>
    </row>
    <row r="1113" spans="1:13">
      <c r="A1113" s="600"/>
      <c r="B1113" s="576"/>
      <c r="C1113" s="159" t="s">
        <v>331</v>
      </c>
      <c r="D1113" s="172" t="s">
        <v>27</v>
      </c>
      <c r="E1113" s="168">
        <v>1.7000000000000001E-2</v>
      </c>
      <c r="F1113" s="169">
        <v>2101.09</v>
      </c>
      <c r="G1113" s="169">
        <f t="shared" si="110"/>
        <v>35.718530000000008</v>
      </c>
      <c r="H1113" s="579"/>
      <c r="I1113" s="511"/>
      <c r="J1113" s="511"/>
      <c r="K1113" s="511"/>
      <c r="L1113" s="512"/>
      <c r="M1113" s="513"/>
    </row>
    <row r="1114" spans="1:13">
      <c r="A1114" s="519" t="s">
        <v>127</v>
      </c>
      <c r="B1114" s="519"/>
      <c r="C1114" s="519"/>
      <c r="D1114" s="519"/>
      <c r="E1114" s="519"/>
      <c r="F1114" s="519"/>
      <c r="G1114" s="181">
        <f>SUM(G1106:G1113)</f>
        <v>163.96730000000002</v>
      </c>
      <c r="H1114" s="168"/>
      <c r="I1114" s="168"/>
      <c r="J1114" s="168"/>
      <c r="K1114" s="168"/>
      <c r="L1114" s="181"/>
      <c r="M1114" s="181">
        <f>G1114+L1106</f>
        <v>163.96730000000002</v>
      </c>
    </row>
    <row r="1115" spans="1:13" ht="12.75" customHeight="1">
      <c r="A1115" s="600" t="s">
        <v>282</v>
      </c>
      <c r="B1115" s="549" t="s">
        <v>293</v>
      </c>
      <c r="C1115" s="178" t="s">
        <v>37</v>
      </c>
      <c r="D1115" s="172" t="s">
        <v>22</v>
      </c>
      <c r="E1115" s="168">
        <v>0.6</v>
      </c>
      <c r="F1115" s="169">
        <v>18.850000000000001</v>
      </c>
      <c r="G1115" s="169">
        <f>E1115*F1115</f>
        <v>11.31</v>
      </c>
      <c r="H1115" s="579" t="s">
        <v>390</v>
      </c>
      <c r="I1115" s="511">
        <v>13575000</v>
      </c>
      <c r="J1115" s="515">
        <v>0.25</v>
      </c>
      <c r="K1115" s="511">
        <v>2321</v>
      </c>
      <c r="L1115" s="512"/>
      <c r="M1115" s="513"/>
    </row>
    <row r="1116" spans="1:13">
      <c r="A1116" s="600"/>
      <c r="B1116" s="549"/>
      <c r="C1116" s="178" t="s">
        <v>144</v>
      </c>
      <c r="D1116" s="172" t="s">
        <v>143</v>
      </c>
      <c r="E1116" s="168">
        <v>6.0000000000000001E-3</v>
      </c>
      <c r="F1116" s="27">
        <v>190</v>
      </c>
      <c r="G1116" s="169">
        <f t="shared" ref="G1116:G1122" si="111">E1116*F1116</f>
        <v>1.1400000000000001</v>
      </c>
      <c r="H1116" s="579"/>
      <c r="I1116" s="511"/>
      <c r="J1116" s="511"/>
      <c r="K1116" s="511"/>
      <c r="L1116" s="512"/>
      <c r="M1116" s="513"/>
    </row>
    <row r="1117" spans="1:13">
      <c r="A1117" s="600"/>
      <c r="B1117" s="549"/>
      <c r="C1117" s="197" t="s">
        <v>218</v>
      </c>
      <c r="D1117" s="172" t="s">
        <v>143</v>
      </c>
      <c r="E1117" s="168">
        <v>3.0000000000000001E-3</v>
      </c>
      <c r="F1117" s="27">
        <v>198.36</v>
      </c>
      <c r="G1117" s="169">
        <f t="shared" si="111"/>
        <v>0.59508000000000005</v>
      </c>
      <c r="H1117" s="579"/>
      <c r="I1117" s="511"/>
      <c r="J1117" s="511"/>
      <c r="K1117" s="511"/>
      <c r="L1117" s="512"/>
      <c r="M1117" s="513"/>
    </row>
    <row r="1118" spans="1:13">
      <c r="A1118" s="600"/>
      <c r="B1118" s="549"/>
      <c r="C1118" s="178" t="s">
        <v>96</v>
      </c>
      <c r="D1118" s="172" t="s">
        <v>146</v>
      </c>
      <c r="E1118" s="168">
        <v>1</v>
      </c>
      <c r="F1118" s="27">
        <v>23.5</v>
      </c>
      <c r="G1118" s="169">
        <f t="shared" si="111"/>
        <v>23.5</v>
      </c>
      <c r="H1118" s="579"/>
      <c r="I1118" s="511"/>
      <c r="J1118" s="511"/>
      <c r="K1118" s="511"/>
      <c r="L1118" s="512"/>
      <c r="M1118" s="513"/>
    </row>
    <row r="1119" spans="1:13">
      <c r="A1119" s="600"/>
      <c r="B1119" s="549"/>
      <c r="C1119" s="159" t="s">
        <v>153</v>
      </c>
      <c r="D1119" s="172" t="s">
        <v>22</v>
      </c>
      <c r="E1119" s="168">
        <v>0.1</v>
      </c>
      <c r="F1119" s="27">
        <v>14.32</v>
      </c>
      <c r="G1119" s="169">
        <f t="shared" si="111"/>
        <v>1.4320000000000002</v>
      </c>
      <c r="H1119" s="579"/>
      <c r="I1119" s="511"/>
      <c r="J1119" s="511"/>
      <c r="K1119" s="511"/>
      <c r="L1119" s="512"/>
      <c r="M1119" s="513"/>
    </row>
    <row r="1120" spans="1:13">
      <c r="A1120" s="600"/>
      <c r="B1120" s="549"/>
      <c r="C1120" s="159" t="s">
        <v>4</v>
      </c>
      <c r="D1120" s="172" t="s">
        <v>147</v>
      </c>
      <c r="E1120" s="168">
        <v>2</v>
      </c>
      <c r="F1120" s="169">
        <v>36.229999999999997</v>
      </c>
      <c r="G1120" s="169">
        <f t="shared" si="111"/>
        <v>72.459999999999994</v>
      </c>
      <c r="H1120" s="579"/>
      <c r="I1120" s="511"/>
      <c r="J1120" s="511"/>
      <c r="K1120" s="511"/>
      <c r="L1120" s="512"/>
      <c r="M1120" s="513"/>
    </row>
    <row r="1121" spans="1:13">
      <c r="A1121" s="600"/>
      <c r="B1121" s="549"/>
      <c r="C1121" s="159" t="s">
        <v>330</v>
      </c>
      <c r="D1121" s="172" t="s">
        <v>27</v>
      </c>
      <c r="E1121" s="168">
        <v>1.2999999999999999E-2</v>
      </c>
      <c r="F1121" s="169">
        <v>1370.13</v>
      </c>
      <c r="G1121" s="169">
        <f t="shared" si="111"/>
        <v>17.811690000000002</v>
      </c>
      <c r="H1121" s="579"/>
      <c r="I1121" s="511"/>
      <c r="J1121" s="511"/>
      <c r="K1121" s="511"/>
      <c r="L1121" s="512"/>
      <c r="M1121" s="513"/>
    </row>
    <row r="1122" spans="1:13">
      <c r="A1122" s="600"/>
      <c r="B1122" s="549"/>
      <c r="C1122" s="159" t="s">
        <v>331</v>
      </c>
      <c r="D1122" s="172" t="s">
        <v>27</v>
      </c>
      <c r="E1122" s="168">
        <v>1.7000000000000001E-2</v>
      </c>
      <c r="F1122" s="169">
        <v>2101.09</v>
      </c>
      <c r="G1122" s="169">
        <f t="shared" si="111"/>
        <v>35.718530000000008</v>
      </c>
      <c r="H1122" s="579"/>
      <c r="I1122" s="511"/>
      <c r="J1122" s="511"/>
      <c r="K1122" s="511"/>
      <c r="L1122" s="512"/>
      <c r="M1122" s="513"/>
    </row>
    <row r="1123" spans="1:13">
      <c r="A1123" s="519" t="s">
        <v>127</v>
      </c>
      <c r="B1123" s="519"/>
      <c r="C1123" s="519"/>
      <c r="D1123" s="519"/>
      <c r="E1123" s="519"/>
      <c r="F1123" s="519"/>
      <c r="G1123" s="181">
        <f>SUM(G1115:G1122)</f>
        <v>163.96730000000002</v>
      </c>
      <c r="H1123" s="168"/>
      <c r="I1123" s="168"/>
      <c r="J1123" s="168"/>
      <c r="K1123" s="168"/>
      <c r="L1123" s="181"/>
      <c r="M1123" s="181">
        <f>G1123+L1115</f>
        <v>163.96730000000002</v>
      </c>
    </row>
    <row r="1124" spans="1:13" ht="12.75" customHeight="1">
      <c r="A1124" s="600" t="s">
        <v>283</v>
      </c>
      <c r="B1124" s="549" t="s">
        <v>1020</v>
      </c>
      <c r="C1124" s="178" t="s">
        <v>37</v>
      </c>
      <c r="D1124" s="172" t="s">
        <v>22</v>
      </c>
      <c r="E1124" s="168">
        <v>0.6</v>
      </c>
      <c r="F1124" s="169">
        <v>18.850000000000001</v>
      </c>
      <c r="G1124" s="169">
        <f>E1124*F1124</f>
        <v>11.31</v>
      </c>
      <c r="H1124" s="579" t="s">
        <v>390</v>
      </c>
      <c r="I1124" s="511">
        <v>13575000</v>
      </c>
      <c r="J1124" s="515">
        <v>0.25</v>
      </c>
      <c r="K1124" s="511">
        <v>2321</v>
      </c>
      <c r="L1124" s="512"/>
      <c r="M1124" s="513"/>
    </row>
    <row r="1125" spans="1:13">
      <c r="A1125" s="600"/>
      <c r="B1125" s="549"/>
      <c r="C1125" s="178" t="s">
        <v>144</v>
      </c>
      <c r="D1125" s="172" t="s">
        <v>143</v>
      </c>
      <c r="E1125" s="168">
        <v>6.0000000000000001E-3</v>
      </c>
      <c r="F1125" s="27">
        <v>190</v>
      </c>
      <c r="G1125" s="169">
        <f t="shared" ref="G1125:G1131" si="112">E1125*F1125</f>
        <v>1.1400000000000001</v>
      </c>
      <c r="H1125" s="579"/>
      <c r="I1125" s="511"/>
      <c r="J1125" s="511"/>
      <c r="K1125" s="511"/>
      <c r="L1125" s="512"/>
      <c r="M1125" s="513"/>
    </row>
    <row r="1126" spans="1:13">
      <c r="A1126" s="600"/>
      <c r="B1126" s="549"/>
      <c r="C1126" s="197" t="s">
        <v>218</v>
      </c>
      <c r="D1126" s="172" t="s">
        <v>143</v>
      </c>
      <c r="E1126" s="168">
        <v>3.0000000000000001E-3</v>
      </c>
      <c r="F1126" s="27">
        <v>198.36</v>
      </c>
      <c r="G1126" s="169">
        <f t="shared" si="112"/>
        <v>0.59508000000000005</v>
      </c>
      <c r="H1126" s="579"/>
      <c r="I1126" s="511"/>
      <c r="J1126" s="511"/>
      <c r="K1126" s="511"/>
      <c r="L1126" s="512"/>
      <c r="M1126" s="513"/>
    </row>
    <row r="1127" spans="1:13">
      <c r="A1127" s="600"/>
      <c r="B1127" s="549"/>
      <c r="C1127" s="178" t="s">
        <v>145</v>
      </c>
      <c r="D1127" s="172" t="s">
        <v>146</v>
      </c>
      <c r="E1127" s="168">
        <v>1</v>
      </c>
      <c r="F1127" s="27">
        <v>23.5</v>
      </c>
      <c r="G1127" s="169">
        <f t="shared" si="112"/>
        <v>23.5</v>
      </c>
      <c r="H1127" s="579"/>
      <c r="I1127" s="511"/>
      <c r="J1127" s="511"/>
      <c r="K1127" s="511"/>
      <c r="L1127" s="512"/>
      <c r="M1127" s="513"/>
    </row>
    <row r="1128" spans="1:13">
      <c r="A1128" s="600"/>
      <c r="B1128" s="549"/>
      <c r="C1128" s="159" t="s">
        <v>153</v>
      </c>
      <c r="D1128" s="172" t="s">
        <v>22</v>
      </c>
      <c r="E1128" s="168">
        <v>0.1</v>
      </c>
      <c r="F1128" s="27">
        <v>14.32</v>
      </c>
      <c r="G1128" s="169">
        <f t="shared" si="112"/>
        <v>1.4320000000000002</v>
      </c>
      <c r="H1128" s="579"/>
      <c r="I1128" s="511"/>
      <c r="J1128" s="511"/>
      <c r="K1128" s="511"/>
      <c r="L1128" s="512"/>
      <c r="M1128" s="513"/>
    </row>
    <row r="1129" spans="1:13">
      <c r="A1129" s="600"/>
      <c r="B1129" s="549"/>
      <c r="C1129" s="159" t="s">
        <v>4</v>
      </c>
      <c r="D1129" s="172" t="s">
        <v>147</v>
      </c>
      <c r="E1129" s="168">
        <v>2</v>
      </c>
      <c r="F1129" s="169">
        <v>36.229999999999997</v>
      </c>
      <c r="G1129" s="169">
        <f t="shared" si="112"/>
        <v>72.459999999999994</v>
      </c>
      <c r="H1129" s="579"/>
      <c r="I1129" s="511"/>
      <c r="J1129" s="511"/>
      <c r="K1129" s="511"/>
      <c r="L1129" s="512"/>
      <c r="M1129" s="513"/>
    </row>
    <row r="1130" spans="1:13">
      <c r="A1130" s="600"/>
      <c r="B1130" s="549"/>
      <c r="C1130" s="159" t="s">
        <v>330</v>
      </c>
      <c r="D1130" s="172" t="s">
        <v>27</v>
      </c>
      <c r="E1130" s="168">
        <v>1.2999999999999999E-2</v>
      </c>
      <c r="F1130" s="169">
        <v>1370.13</v>
      </c>
      <c r="G1130" s="169">
        <f t="shared" si="112"/>
        <v>17.811690000000002</v>
      </c>
      <c r="H1130" s="579"/>
      <c r="I1130" s="511"/>
      <c r="J1130" s="511"/>
      <c r="K1130" s="511"/>
      <c r="L1130" s="512"/>
      <c r="M1130" s="513"/>
    </row>
    <row r="1131" spans="1:13">
      <c r="A1131" s="600"/>
      <c r="B1131" s="549"/>
      <c r="C1131" s="159" t="s">
        <v>331</v>
      </c>
      <c r="D1131" s="172" t="s">
        <v>27</v>
      </c>
      <c r="E1131" s="168">
        <v>1.7000000000000001E-2</v>
      </c>
      <c r="F1131" s="169">
        <v>2101.09</v>
      </c>
      <c r="G1131" s="169">
        <f t="shared" si="112"/>
        <v>35.718530000000008</v>
      </c>
      <c r="H1131" s="579"/>
      <c r="I1131" s="511"/>
      <c r="J1131" s="511"/>
      <c r="K1131" s="511"/>
      <c r="L1131" s="512"/>
      <c r="M1131" s="513"/>
    </row>
    <row r="1132" spans="1:13">
      <c r="A1132" s="519" t="s">
        <v>127</v>
      </c>
      <c r="B1132" s="519"/>
      <c r="C1132" s="519"/>
      <c r="D1132" s="519"/>
      <c r="E1132" s="519"/>
      <c r="F1132" s="519"/>
      <c r="G1132" s="181">
        <f>SUM(G1124:G1131)</f>
        <v>163.96730000000002</v>
      </c>
      <c r="H1132" s="168"/>
      <c r="I1132" s="168"/>
      <c r="J1132" s="168"/>
      <c r="K1132" s="168"/>
      <c r="L1132" s="181"/>
      <c r="M1132" s="181">
        <f>G1132+L1124</f>
        <v>163.96730000000002</v>
      </c>
    </row>
    <row r="1133" spans="1:13" ht="12.75" customHeight="1">
      <c r="A1133" s="533" t="s">
        <v>284</v>
      </c>
      <c r="B1133" s="576" t="s">
        <v>1021</v>
      </c>
      <c r="C1133" s="178" t="s">
        <v>37</v>
      </c>
      <c r="D1133" s="172" t="s">
        <v>22</v>
      </c>
      <c r="E1133" s="168">
        <v>0.6</v>
      </c>
      <c r="F1133" s="169">
        <v>18.850000000000001</v>
      </c>
      <c r="G1133" s="169">
        <f>E1133*F1133</f>
        <v>11.31</v>
      </c>
      <c r="H1133" s="579" t="s">
        <v>390</v>
      </c>
      <c r="I1133" s="511">
        <v>13575000</v>
      </c>
      <c r="J1133" s="515">
        <v>0.25</v>
      </c>
      <c r="K1133" s="511">
        <v>2321</v>
      </c>
      <c r="L1133" s="512"/>
      <c r="M1133" s="513"/>
    </row>
    <row r="1134" spans="1:13">
      <c r="A1134" s="533"/>
      <c r="B1134" s="576"/>
      <c r="C1134" s="178" t="s">
        <v>144</v>
      </c>
      <c r="D1134" s="172" t="s">
        <v>143</v>
      </c>
      <c r="E1134" s="168">
        <v>6.0000000000000001E-3</v>
      </c>
      <c r="F1134" s="27">
        <v>190</v>
      </c>
      <c r="G1134" s="169">
        <f t="shared" ref="G1134:G1140" si="113">E1134*F1134</f>
        <v>1.1400000000000001</v>
      </c>
      <c r="H1134" s="579"/>
      <c r="I1134" s="511"/>
      <c r="J1134" s="511"/>
      <c r="K1134" s="511"/>
      <c r="L1134" s="512"/>
      <c r="M1134" s="513"/>
    </row>
    <row r="1135" spans="1:13">
      <c r="A1135" s="533"/>
      <c r="B1135" s="576"/>
      <c r="C1135" s="197" t="s">
        <v>218</v>
      </c>
      <c r="D1135" s="172" t="s">
        <v>143</v>
      </c>
      <c r="E1135" s="168">
        <v>3.0000000000000001E-3</v>
      </c>
      <c r="F1135" s="27">
        <v>198.36</v>
      </c>
      <c r="G1135" s="169">
        <f t="shared" si="113"/>
        <v>0.59508000000000005</v>
      </c>
      <c r="H1135" s="579"/>
      <c r="I1135" s="511"/>
      <c r="J1135" s="511"/>
      <c r="K1135" s="511"/>
      <c r="L1135" s="512"/>
      <c r="M1135" s="513"/>
    </row>
    <row r="1136" spans="1:13">
      <c r="A1136" s="533"/>
      <c r="B1136" s="576"/>
      <c r="C1136" s="178" t="s">
        <v>96</v>
      </c>
      <c r="D1136" s="172" t="s">
        <v>146</v>
      </c>
      <c r="E1136" s="168">
        <v>1</v>
      </c>
      <c r="F1136" s="27">
        <v>23.5</v>
      </c>
      <c r="G1136" s="169">
        <f t="shared" si="113"/>
        <v>23.5</v>
      </c>
      <c r="H1136" s="579"/>
      <c r="I1136" s="511"/>
      <c r="J1136" s="511"/>
      <c r="K1136" s="511"/>
      <c r="L1136" s="512"/>
      <c r="M1136" s="513"/>
    </row>
    <row r="1137" spans="1:13">
      <c r="A1137" s="533"/>
      <c r="B1137" s="576"/>
      <c r="C1137" s="159" t="s">
        <v>153</v>
      </c>
      <c r="D1137" s="172" t="s">
        <v>22</v>
      </c>
      <c r="E1137" s="168">
        <v>0.1</v>
      </c>
      <c r="F1137" s="27">
        <v>14.32</v>
      </c>
      <c r="G1137" s="169">
        <f t="shared" si="113"/>
        <v>1.4320000000000002</v>
      </c>
      <c r="H1137" s="579"/>
      <c r="I1137" s="511"/>
      <c r="J1137" s="511"/>
      <c r="K1137" s="511"/>
      <c r="L1137" s="512"/>
      <c r="M1137" s="513"/>
    </row>
    <row r="1138" spans="1:13">
      <c r="A1138" s="533"/>
      <c r="B1138" s="576"/>
      <c r="C1138" s="159" t="s">
        <v>4</v>
      </c>
      <c r="D1138" s="172" t="s">
        <v>147</v>
      </c>
      <c r="E1138" s="168">
        <v>2</v>
      </c>
      <c r="F1138" s="169">
        <v>36.229999999999997</v>
      </c>
      <c r="G1138" s="169">
        <f t="shared" si="113"/>
        <v>72.459999999999994</v>
      </c>
      <c r="H1138" s="579"/>
      <c r="I1138" s="511"/>
      <c r="J1138" s="511"/>
      <c r="K1138" s="511"/>
      <c r="L1138" s="512"/>
      <c r="M1138" s="513"/>
    </row>
    <row r="1139" spans="1:13">
      <c r="A1139" s="533"/>
      <c r="B1139" s="576"/>
      <c r="C1139" s="159" t="s">
        <v>330</v>
      </c>
      <c r="D1139" s="172" t="s">
        <v>27</v>
      </c>
      <c r="E1139" s="168">
        <v>1.2999999999999999E-2</v>
      </c>
      <c r="F1139" s="169">
        <v>1370.13</v>
      </c>
      <c r="G1139" s="169">
        <f t="shared" si="113"/>
        <v>17.811690000000002</v>
      </c>
      <c r="H1139" s="579"/>
      <c r="I1139" s="511"/>
      <c r="J1139" s="511"/>
      <c r="K1139" s="511"/>
      <c r="L1139" s="512"/>
      <c r="M1139" s="513"/>
    </row>
    <row r="1140" spans="1:13">
      <c r="A1140" s="533"/>
      <c r="B1140" s="576"/>
      <c r="C1140" s="159" t="s">
        <v>331</v>
      </c>
      <c r="D1140" s="172" t="s">
        <v>27</v>
      </c>
      <c r="E1140" s="168">
        <v>1.7000000000000001E-2</v>
      </c>
      <c r="F1140" s="169">
        <v>2101.09</v>
      </c>
      <c r="G1140" s="169">
        <f t="shared" si="113"/>
        <v>35.718530000000008</v>
      </c>
      <c r="H1140" s="579"/>
      <c r="I1140" s="511"/>
      <c r="J1140" s="511"/>
      <c r="K1140" s="511"/>
      <c r="L1140" s="512"/>
      <c r="M1140" s="513"/>
    </row>
    <row r="1141" spans="1:13">
      <c r="A1141" s="519" t="s">
        <v>127</v>
      </c>
      <c r="B1141" s="519"/>
      <c r="C1141" s="519"/>
      <c r="D1141" s="519"/>
      <c r="E1141" s="519"/>
      <c r="F1141" s="519"/>
      <c r="G1141" s="181">
        <f>SUM(G1133:G1140)</f>
        <v>163.96730000000002</v>
      </c>
      <c r="H1141" s="168"/>
      <c r="I1141" s="168"/>
      <c r="J1141" s="168"/>
      <c r="K1141" s="168"/>
      <c r="L1141" s="181"/>
      <c r="M1141" s="181">
        <f>G1141+L1133</f>
        <v>163.96730000000002</v>
      </c>
    </row>
    <row r="1142" spans="1:13">
      <c r="A1142" s="533" t="s">
        <v>285</v>
      </c>
      <c r="B1142" s="576" t="s">
        <v>1022</v>
      </c>
      <c r="C1142" s="178" t="s">
        <v>37</v>
      </c>
      <c r="D1142" s="172" t="s">
        <v>22</v>
      </c>
      <c r="E1142" s="168">
        <v>0.6</v>
      </c>
      <c r="F1142" s="169">
        <v>18.850000000000001</v>
      </c>
      <c r="G1142" s="169">
        <f>E1142*F1142</f>
        <v>11.31</v>
      </c>
      <c r="H1142" s="514" t="s">
        <v>392</v>
      </c>
      <c r="I1142" s="511">
        <v>12791.64</v>
      </c>
      <c r="J1142" s="515">
        <v>1</v>
      </c>
      <c r="K1142" s="511">
        <v>282</v>
      </c>
      <c r="L1142" s="512"/>
      <c r="M1142" s="513"/>
    </row>
    <row r="1143" spans="1:13">
      <c r="A1143" s="533"/>
      <c r="B1143" s="576"/>
      <c r="C1143" s="178" t="s">
        <v>144</v>
      </c>
      <c r="D1143" s="172" t="s">
        <v>143</v>
      </c>
      <c r="E1143" s="168">
        <v>6.0000000000000001E-3</v>
      </c>
      <c r="F1143" s="27">
        <v>190</v>
      </c>
      <c r="G1143" s="169">
        <f t="shared" ref="G1143:G1149" si="114">E1143*F1143</f>
        <v>1.1400000000000001</v>
      </c>
      <c r="H1143" s="514"/>
      <c r="I1143" s="511"/>
      <c r="J1143" s="511"/>
      <c r="K1143" s="511"/>
      <c r="L1143" s="512"/>
      <c r="M1143" s="513"/>
    </row>
    <row r="1144" spans="1:13">
      <c r="A1144" s="533"/>
      <c r="B1144" s="576"/>
      <c r="C1144" s="197" t="s">
        <v>218</v>
      </c>
      <c r="D1144" s="172" t="s">
        <v>143</v>
      </c>
      <c r="E1144" s="168">
        <v>3.0000000000000001E-3</v>
      </c>
      <c r="F1144" s="27">
        <v>198.36</v>
      </c>
      <c r="G1144" s="169">
        <f t="shared" si="114"/>
        <v>0.59508000000000005</v>
      </c>
      <c r="H1144" s="514"/>
      <c r="I1144" s="511"/>
      <c r="J1144" s="511"/>
      <c r="K1144" s="511"/>
      <c r="L1144" s="512"/>
      <c r="M1144" s="513"/>
    </row>
    <row r="1145" spans="1:13">
      <c r="A1145" s="533"/>
      <c r="B1145" s="576"/>
      <c r="C1145" s="178" t="s">
        <v>96</v>
      </c>
      <c r="D1145" s="172" t="s">
        <v>146</v>
      </c>
      <c r="E1145" s="168">
        <v>1</v>
      </c>
      <c r="F1145" s="27">
        <v>23.5</v>
      </c>
      <c r="G1145" s="169">
        <f t="shared" si="114"/>
        <v>23.5</v>
      </c>
      <c r="H1145" s="514"/>
      <c r="I1145" s="511"/>
      <c r="J1145" s="511"/>
      <c r="K1145" s="511"/>
      <c r="L1145" s="512"/>
      <c r="M1145" s="513"/>
    </row>
    <row r="1146" spans="1:13">
      <c r="A1146" s="533"/>
      <c r="B1146" s="576"/>
      <c r="C1146" s="159" t="s">
        <v>153</v>
      </c>
      <c r="D1146" s="172" t="s">
        <v>22</v>
      </c>
      <c r="E1146" s="168">
        <v>0.1</v>
      </c>
      <c r="F1146" s="27">
        <v>14.32</v>
      </c>
      <c r="G1146" s="169">
        <f t="shared" si="114"/>
        <v>1.4320000000000002</v>
      </c>
      <c r="H1146" s="514"/>
      <c r="I1146" s="511"/>
      <c r="J1146" s="511"/>
      <c r="K1146" s="511"/>
      <c r="L1146" s="512"/>
      <c r="M1146" s="513"/>
    </row>
    <row r="1147" spans="1:13">
      <c r="A1147" s="533"/>
      <c r="B1147" s="576"/>
      <c r="C1147" s="159" t="s">
        <v>4</v>
      </c>
      <c r="D1147" s="172" t="s">
        <v>147</v>
      </c>
      <c r="E1147" s="168">
        <v>1</v>
      </c>
      <c r="F1147" s="169">
        <v>36.229999999999997</v>
      </c>
      <c r="G1147" s="169">
        <f t="shared" si="114"/>
        <v>36.229999999999997</v>
      </c>
      <c r="H1147" s="514"/>
      <c r="I1147" s="511"/>
      <c r="J1147" s="511"/>
      <c r="K1147" s="511"/>
      <c r="L1147" s="512"/>
      <c r="M1147" s="513"/>
    </row>
    <row r="1148" spans="1:13">
      <c r="A1148" s="533"/>
      <c r="B1148" s="576"/>
      <c r="C1148" s="159" t="s">
        <v>330</v>
      </c>
      <c r="D1148" s="172" t="s">
        <v>27</v>
      </c>
      <c r="E1148" s="168">
        <v>1.2999999999999999E-2</v>
      </c>
      <c r="F1148" s="169">
        <v>1370.13</v>
      </c>
      <c r="G1148" s="169">
        <f t="shared" si="114"/>
        <v>17.811690000000002</v>
      </c>
      <c r="H1148" s="514"/>
      <c r="I1148" s="511"/>
      <c r="J1148" s="511"/>
      <c r="K1148" s="511"/>
      <c r="L1148" s="512"/>
      <c r="M1148" s="513"/>
    </row>
    <row r="1149" spans="1:13">
      <c r="A1149" s="533"/>
      <c r="B1149" s="576"/>
      <c r="C1149" s="159" t="s">
        <v>331</v>
      </c>
      <c r="D1149" s="172" t="s">
        <v>27</v>
      </c>
      <c r="E1149" s="168">
        <v>1.7000000000000001E-2</v>
      </c>
      <c r="F1149" s="169">
        <v>2101.09</v>
      </c>
      <c r="G1149" s="169">
        <f t="shared" si="114"/>
        <v>35.718530000000008</v>
      </c>
      <c r="H1149" s="514"/>
      <c r="I1149" s="511"/>
      <c r="J1149" s="511"/>
      <c r="K1149" s="511"/>
      <c r="L1149" s="512"/>
      <c r="M1149" s="513"/>
    </row>
    <row r="1150" spans="1:13">
      <c r="A1150" s="519" t="s">
        <v>127</v>
      </c>
      <c r="B1150" s="519"/>
      <c r="C1150" s="519"/>
      <c r="D1150" s="519"/>
      <c r="E1150" s="519"/>
      <c r="F1150" s="519"/>
      <c r="G1150" s="181">
        <f>SUM(G1142:G1149)</f>
        <v>127.7373</v>
      </c>
      <c r="H1150" s="168"/>
      <c r="I1150" s="168"/>
      <c r="J1150" s="168"/>
      <c r="K1150" s="168"/>
      <c r="L1150" s="181"/>
      <c r="M1150" s="181">
        <f>G1150+L1142</f>
        <v>127.7373</v>
      </c>
    </row>
    <row r="1151" spans="1:13" ht="12.75" customHeight="1">
      <c r="A1151" s="533" t="s">
        <v>286</v>
      </c>
      <c r="B1151" s="576" t="s">
        <v>294</v>
      </c>
      <c r="C1151" s="178" t="s">
        <v>37</v>
      </c>
      <c r="D1151" s="172" t="s">
        <v>22</v>
      </c>
      <c r="E1151" s="168">
        <v>0.6</v>
      </c>
      <c r="F1151" s="169">
        <v>18.850000000000001</v>
      </c>
      <c r="G1151" s="169">
        <f>E1151*F1151</f>
        <v>11.31</v>
      </c>
      <c r="H1151" s="579" t="s">
        <v>390</v>
      </c>
      <c r="I1151" s="511">
        <v>13575000</v>
      </c>
      <c r="J1151" s="515">
        <v>0.25</v>
      </c>
      <c r="K1151" s="511">
        <v>2321</v>
      </c>
      <c r="L1151" s="512"/>
      <c r="M1151" s="513"/>
    </row>
    <row r="1152" spans="1:13">
      <c r="A1152" s="533"/>
      <c r="B1152" s="576"/>
      <c r="C1152" s="178" t="s">
        <v>144</v>
      </c>
      <c r="D1152" s="172" t="s">
        <v>143</v>
      </c>
      <c r="E1152" s="168">
        <v>6.0000000000000001E-3</v>
      </c>
      <c r="F1152" s="27">
        <v>190</v>
      </c>
      <c r="G1152" s="169">
        <f t="shared" ref="G1152:G1158" si="115">E1152*F1152</f>
        <v>1.1400000000000001</v>
      </c>
      <c r="H1152" s="579"/>
      <c r="I1152" s="511"/>
      <c r="J1152" s="511"/>
      <c r="K1152" s="511"/>
      <c r="L1152" s="512"/>
      <c r="M1152" s="513"/>
    </row>
    <row r="1153" spans="1:13">
      <c r="A1153" s="533"/>
      <c r="B1153" s="576"/>
      <c r="C1153" s="197" t="s">
        <v>218</v>
      </c>
      <c r="D1153" s="172" t="s">
        <v>143</v>
      </c>
      <c r="E1153" s="168">
        <v>3.0000000000000001E-3</v>
      </c>
      <c r="F1153" s="27">
        <v>198.36</v>
      </c>
      <c r="G1153" s="169">
        <f t="shared" si="115"/>
        <v>0.59508000000000005</v>
      </c>
      <c r="H1153" s="579"/>
      <c r="I1153" s="511"/>
      <c r="J1153" s="511"/>
      <c r="K1153" s="511"/>
      <c r="L1153" s="512"/>
      <c r="M1153" s="513"/>
    </row>
    <row r="1154" spans="1:13">
      <c r="A1154" s="533"/>
      <c r="B1154" s="576"/>
      <c r="C1154" s="178" t="s">
        <v>96</v>
      </c>
      <c r="D1154" s="172" t="s">
        <v>146</v>
      </c>
      <c r="E1154" s="168">
        <v>1</v>
      </c>
      <c r="F1154" s="27">
        <v>23.5</v>
      </c>
      <c r="G1154" s="169">
        <f t="shared" si="115"/>
        <v>23.5</v>
      </c>
      <c r="H1154" s="579"/>
      <c r="I1154" s="511"/>
      <c r="J1154" s="511"/>
      <c r="K1154" s="511"/>
      <c r="L1154" s="512"/>
      <c r="M1154" s="513"/>
    </row>
    <row r="1155" spans="1:13">
      <c r="A1155" s="533"/>
      <c r="B1155" s="576"/>
      <c r="C1155" s="159" t="s">
        <v>153</v>
      </c>
      <c r="D1155" s="172" t="s">
        <v>22</v>
      </c>
      <c r="E1155" s="168">
        <v>0.1</v>
      </c>
      <c r="F1155" s="27">
        <v>14.32</v>
      </c>
      <c r="G1155" s="169">
        <f t="shared" si="115"/>
        <v>1.4320000000000002</v>
      </c>
      <c r="H1155" s="579"/>
      <c r="I1155" s="511"/>
      <c r="J1155" s="511"/>
      <c r="K1155" s="511"/>
      <c r="L1155" s="512"/>
      <c r="M1155" s="513"/>
    </row>
    <row r="1156" spans="1:13">
      <c r="A1156" s="533"/>
      <c r="B1156" s="576"/>
      <c r="C1156" s="159" t="s">
        <v>4</v>
      </c>
      <c r="D1156" s="172" t="s">
        <v>147</v>
      </c>
      <c r="E1156" s="168">
        <v>2</v>
      </c>
      <c r="F1156" s="169">
        <v>36.229999999999997</v>
      </c>
      <c r="G1156" s="169">
        <f t="shared" si="115"/>
        <v>72.459999999999994</v>
      </c>
      <c r="H1156" s="579"/>
      <c r="I1156" s="511"/>
      <c r="J1156" s="511"/>
      <c r="K1156" s="511"/>
      <c r="L1156" s="512"/>
      <c r="M1156" s="513"/>
    </row>
    <row r="1157" spans="1:13">
      <c r="A1157" s="533"/>
      <c r="B1157" s="576"/>
      <c r="C1157" s="159" t="s">
        <v>330</v>
      </c>
      <c r="D1157" s="172" t="s">
        <v>27</v>
      </c>
      <c r="E1157" s="168">
        <v>1.2999999999999999E-2</v>
      </c>
      <c r="F1157" s="169">
        <v>1370.13</v>
      </c>
      <c r="G1157" s="169">
        <f t="shared" si="115"/>
        <v>17.811690000000002</v>
      </c>
      <c r="H1157" s="579"/>
      <c r="I1157" s="511"/>
      <c r="J1157" s="511"/>
      <c r="K1157" s="511"/>
      <c r="L1157" s="512"/>
      <c r="M1157" s="513"/>
    </row>
    <row r="1158" spans="1:13">
      <c r="A1158" s="533"/>
      <c r="B1158" s="576"/>
      <c r="C1158" s="159" t="s">
        <v>331</v>
      </c>
      <c r="D1158" s="172" t="s">
        <v>27</v>
      </c>
      <c r="E1158" s="168">
        <v>1.7000000000000001E-2</v>
      </c>
      <c r="F1158" s="169">
        <v>2101.09</v>
      </c>
      <c r="G1158" s="169">
        <f t="shared" si="115"/>
        <v>35.718530000000008</v>
      </c>
      <c r="H1158" s="579"/>
      <c r="I1158" s="511"/>
      <c r="J1158" s="511"/>
      <c r="K1158" s="511"/>
      <c r="L1158" s="512"/>
      <c r="M1158" s="513"/>
    </row>
    <row r="1159" spans="1:13">
      <c r="A1159" s="519" t="s">
        <v>127</v>
      </c>
      <c r="B1159" s="519"/>
      <c r="C1159" s="519"/>
      <c r="D1159" s="519"/>
      <c r="E1159" s="519"/>
      <c r="F1159" s="519"/>
      <c r="G1159" s="181">
        <f>SUM(G1151:G1158)</f>
        <v>163.96730000000002</v>
      </c>
      <c r="H1159" s="168"/>
      <c r="I1159" s="168"/>
      <c r="J1159" s="168"/>
      <c r="K1159" s="168"/>
      <c r="L1159" s="181"/>
      <c r="M1159" s="181">
        <f>G1159+L1151</f>
        <v>163.96730000000002</v>
      </c>
    </row>
    <row r="1160" spans="1:13" ht="12.75" customHeight="1">
      <c r="A1160" s="533" t="s">
        <v>287</v>
      </c>
      <c r="B1160" s="576" t="s">
        <v>295</v>
      </c>
      <c r="C1160" s="178" t="s">
        <v>37</v>
      </c>
      <c r="D1160" s="172" t="s">
        <v>22</v>
      </c>
      <c r="E1160" s="168">
        <v>0.6</v>
      </c>
      <c r="F1160" s="169">
        <v>18.850000000000001</v>
      </c>
      <c r="G1160" s="169">
        <f>E1160*F1160</f>
        <v>11.31</v>
      </c>
      <c r="H1160" s="579" t="s">
        <v>390</v>
      </c>
      <c r="I1160" s="511">
        <v>13575000</v>
      </c>
      <c r="J1160" s="515">
        <v>0.25</v>
      </c>
      <c r="K1160" s="511">
        <v>1777</v>
      </c>
      <c r="L1160" s="512"/>
      <c r="M1160" s="513"/>
    </row>
    <row r="1161" spans="1:13">
      <c r="A1161" s="533"/>
      <c r="B1161" s="576"/>
      <c r="C1161" s="178" t="s">
        <v>144</v>
      </c>
      <c r="D1161" s="172" t="s">
        <v>143</v>
      </c>
      <c r="E1161" s="168">
        <v>6.0000000000000001E-3</v>
      </c>
      <c r="F1161" s="27">
        <v>190</v>
      </c>
      <c r="G1161" s="169">
        <f t="shared" ref="G1161:G1167" si="116">E1161*F1161</f>
        <v>1.1400000000000001</v>
      </c>
      <c r="H1161" s="579"/>
      <c r="I1161" s="511"/>
      <c r="J1161" s="511"/>
      <c r="K1161" s="511"/>
      <c r="L1161" s="512"/>
      <c r="M1161" s="513"/>
    </row>
    <row r="1162" spans="1:13">
      <c r="A1162" s="533"/>
      <c r="B1162" s="576"/>
      <c r="C1162" s="197" t="s">
        <v>218</v>
      </c>
      <c r="D1162" s="172" t="s">
        <v>143</v>
      </c>
      <c r="E1162" s="168">
        <v>3.0000000000000001E-3</v>
      </c>
      <c r="F1162" s="27">
        <v>198.36</v>
      </c>
      <c r="G1162" s="169">
        <f t="shared" si="116"/>
        <v>0.59508000000000005</v>
      </c>
      <c r="H1162" s="579"/>
      <c r="I1162" s="511"/>
      <c r="J1162" s="511"/>
      <c r="K1162" s="511"/>
      <c r="L1162" s="512"/>
      <c r="M1162" s="513"/>
    </row>
    <row r="1163" spans="1:13">
      <c r="A1163" s="533"/>
      <c r="B1163" s="576"/>
      <c r="C1163" s="178" t="s">
        <v>96</v>
      </c>
      <c r="D1163" s="172" t="s">
        <v>146</v>
      </c>
      <c r="E1163" s="168">
        <v>1</v>
      </c>
      <c r="F1163" s="27">
        <v>23.5</v>
      </c>
      <c r="G1163" s="169">
        <f t="shared" si="116"/>
        <v>23.5</v>
      </c>
      <c r="H1163" s="579"/>
      <c r="I1163" s="511"/>
      <c r="J1163" s="511"/>
      <c r="K1163" s="511"/>
      <c r="L1163" s="512"/>
      <c r="M1163" s="513"/>
    </row>
    <row r="1164" spans="1:13">
      <c r="A1164" s="533"/>
      <c r="B1164" s="576"/>
      <c r="C1164" s="159" t="s">
        <v>153</v>
      </c>
      <c r="D1164" s="172" t="s">
        <v>22</v>
      </c>
      <c r="E1164" s="168">
        <v>0.1</v>
      </c>
      <c r="F1164" s="27">
        <v>14.32</v>
      </c>
      <c r="G1164" s="169">
        <f t="shared" si="116"/>
        <v>1.4320000000000002</v>
      </c>
      <c r="H1164" s="579"/>
      <c r="I1164" s="511"/>
      <c r="J1164" s="511"/>
      <c r="K1164" s="511"/>
      <c r="L1164" s="512"/>
      <c r="M1164" s="513"/>
    </row>
    <row r="1165" spans="1:13">
      <c r="A1165" s="533"/>
      <c r="B1165" s="576"/>
      <c r="C1165" s="159" t="s">
        <v>4</v>
      </c>
      <c r="D1165" s="172" t="s">
        <v>147</v>
      </c>
      <c r="E1165" s="168">
        <v>1</v>
      </c>
      <c r="F1165" s="169">
        <v>36.229999999999997</v>
      </c>
      <c r="G1165" s="169">
        <f t="shared" si="116"/>
        <v>36.229999999999997</v>
      </c>
      <c r="H1165" s="579"/>
      <c r="I1165" s="511"/>
      <c r="J1165" s="511"/>
      <c r="K1165" s="511"/>
      <c r="L1165" s="512"/>
      <c r="M1165" s="513"/>
    </row>
    <row r="1166" spans="1:13">
      <c r="A1166" s="533"/>
      <c r="B1166" s="576"/>
      <c r="C1166" s="159" t="s">
        <v>330</v>
      </c>
      <c r="D1166" s="172" t="s">
        <v>27</v>
      </c>
      <c r="E1166" s="168">
        <v>1.2999999999999999E-2</v>
      </c>
      <c r="F1166" s="169">
        <v>1370.13</v>
      </c>
      <c r="G1166" s="169">
        <f t="shared" si="116"/>
        <v>17.811690000000002</v>
      </c>
      <c r="H1166" s="579"/>
      <c r="I1166" s="511"/>
      <c r="J1166" s="511"/>
      <c r="K1166" s="511"/>
      <c r="L1166" s="512"/>
      <c r="M1166" s="513"/>
    </row>
    <row r="1167" spans="1:13">
      <c r="A1167" s="533"/>
      <c r="B1167" s="576"/>
      <c r="C1167" s="159" t="s">
        <v>331</v>
      </c>
      <c r="D1167" s="172" t="s">
        <v>27</v>
      </c>
      <c r="E1167" s="168">
        <v>1.7000000000000001E-2</v>
      </c>
      <c r="F1167" s="169">
        <v>2101.09</v>
      </c>
      <c r="G1167" s="169">
        <f t="shared" si="116"/>
        <v>35.718530000000008</v>
      </c>
      <c r="H1167" s="579"/>
      <c r="I1167" s="511"/>
      <c r="J1167" s="511"/>
      <c r="K1167" s="511"/>
      <c r="L1167" s="512"/>
      <c r="M1167" s="513"/>
    </row>
    <row r="1168" spans="1:13">
      <c r="A1168" s="519" t="s">
        <v>127</v>
      </c>
      <c r="B1168" s="519"/>
      <c r="C1168" s="519"/>
      <c r="D1168" s="519"/>
      <c r="E1168" s="519"/>
      <c r="F1168" s="519"/>
      <c r="G1168" s="181">
        <f>SUM(G1160:G1167)</f>
        <v>127.7373</v>
      </c>
      <c r="H1168" s="168"/>
      <c r="I1168" s="168"/>
      <c r="J1168" s="168"/>
      <c r="K1168" s="168"/>
      <c r="L1168" s="181"/>
      <c r="M1168" s="181">
        <f>G1168+L1160</f>
        <v>127.7373</v>
      </c>
    </row>
    <row r="1169" spans="1:13" ht="12.75" customHeight="1">
      <c r="A1169" s="600" t="s">
        <v>288</v>
      </c>
      <c r="B1169" s="576" t="s">
        <v>1023</v>
      </c>
      <c r="C1169" s="178" t="s">
        <v>37</v>
      </c>
      <c r="D1169" s="172" t="s">
        <v>22</v>
      </c>
      <c r="E1169" s="168">
        <v>0.6</v>
      </c>
      <c r="F1169" s="169">
        <v>18.850000000000001</v>
      </c>
      <c r="G1169" s="169">
        <f>E1169*F1169</f>
        <v>11.31</v>
      </c>
      <c r="H1169" s="579" t="s">
        <v>390</v>
      </c>
      <c r="I1169" s="511">
        <v>13575000</v>
      </c>
      <c r="J1169" s="515">
        <v>0.25</v>
      </c>
      <c r="K1169" s="511">
        <v>1777</v>
      </c>
      <c r="L1169" s="512"/>
      <c r="M1169" s="513"/>
    </row>
    <row r="1170" spans="1:13">
      <c r="A1170" s="600"/>
      <c r="B1170" s="576"/>
      <c r="C1170" s="178" t="s">
        <v>144</v>
      </c>
      <c r="D1170" s="172" t="s">
        <v>143</v>
      </c>
      <c r="E1170" s="168">
        <v>6.0000000000000001E-3</v>
      </c>
      <c r="F1170" s="27">
        <v>190</v>
      </c>
      <c r="G1170" s="169">
        <f t="shared" ref="G1170:G1176" si="117">E1170*F1170</f>
        <v>1.1400000000000001</v>
      </c>
      <c r="H1170" s="579"/>
      <c r="I1170" s="511"/>
      <c r="J1170" s="511"/>
      <c r="K1170" s="511"/>
      <c r="L1170" s="512"/>
      <c r="M1170" s="513"/>
    </row>
    <row r="1171" spans="1:13">
      <c r="A1171" s="600"/>
      <c r="B1171" s="576"/>
      <c r="C1171" s="197" t="s">
        <v>271</v>
      </c>
      <c r="D1171" s="172" t="s">
        <v>143</v>
      </c>
      <c r="E1171" s="168">
        <v>3.0000000000000001E-3</v>
      </c>
      <c r="F1171" s="27">
        <v>198.36</v>
      </c>
      <c r="G1171" s="169">
        <f t="shared" si="117"/>
        <v>0.59508000000000005</v>
      </c>
      <c r="H1171" s="579"/>
      <c r="I1171" s="511"/>
      <c r="J1171" s="511"/>
      <c r="K1171" s="511"/>
      <c r="L1171" s="512"/>
      <c r="M1171" s="513"/>
    </row>
    <row r="1172" spans="1:13">
      <c r="A1172" s="600"/>
      <c r="B1172" s="576"/>
      <c r="C1172" s="178" t="s">
        <v>150</v>
      </c>
      <c r="D1172" s="172" t="s">
        <v>146</v>
      </c>
      <c r="E1172" s="168">
        <v>1</v>
      </c>
      <c r="F1172" s="27">
        <v>23.5</v>
      </c>
      <c r="G1172" s="169">
        <f t="shared" si="117"/>
        <v>23.5</v>
      </c>
      <c r="H1172" s="579"/>
      <c r="I1172" s="511"/>
      <c r="J1172" s="511"/>
      <c r="K1172" s="511"/>
      <c r="L1172" s="512"/>
      <c r="M1172" s="513"/>
    </row>
    <row r="1173" spans="1:13">
      <c r="A1173" s="600"/>
      <c r="B1173" s="576"/>
      <c r="C1173" s="159" t="s">
        <v>153</v>
      </c>
      <c r="D1173" s="172" t="s">
        <v>22</v>
      </c>
      <c r="E1173" s="168">
        <v>0.1</v>
      </c>
      <c r="F1173" s="27">
        <v>14.32</v>
      </c>
      <c r="G1173" s="169">
        <f t="shared" si="117"/>
        <v>1.4320000000000002</v>
      </c>
      <c r="H1173" s="579"/>
      <c r="I1173" s="511"/>
      <c r="J1173" s="511"/>
      <c r="K1173" s="511"/>
      <c r="L1173" s="512"/>
      <c r="M1173" s="513"/>
    </row>
    <row r="1174" spans="1:13">
      <c r="A1174" s="600"/>
      <c r="B1174" s="576"/>
      <c r="C1174" s="159" t="s">
        <v>4</v>
      </c>
      <c r="D1174" s="172" t="s">
        <v>147</v>
      </c>
      <c r="E1174" s="168">
        <v>2</v>
      </c>
      <c r="F1174" s="169">
        <v>36.229999999999997</v>
      </c>
      <c r="G1174" s="169">
        <f t="shared" si="117"/>
        <v>72.459999999999994</v>
      </c>
      <c r="H1174" s="579"/>
      <c r="I1174" s="511"/>
      <c r="J1174" s="511"/>
      <c r="K1174" s="511"/>
      <c r="L1174" s="512"/>
      <c r="M1174" s="513"/>
    </row>
    <row r="1175" spans="1:13">
      <c r="A1175" s="600"/>
      <c r="B1175" s="576"/>
      <c r="C1175" s="159" t="s">
        <v>330</v>
      </c>
      <c r="D1175" s="172" t="s">
        <v>27</v>
      </c>
      <c r="E1175" s="168">
        <v>1.2999999999999999E-2</v>
      </c>
      <c r="F1175" s="169">
        <v>1370.13</v>
      </c>
      <c r="G1175" s="169">
        <f t="shared" si="117"/>
        <v>17.811690000000002</v>
      </c>
      <c r="H1175" s="579"/>
      <c r="I1175" s="511"/>
      <c r="J1175" s="511"/>
      <c r="K1175" s="511"/>
      <c r="L1175" s="512"/>
      <c r="M1175" s="513"/>
    </row>
    <row r="1176" spans="1:13">
      <c r="A1176" s="600"/>
      <c r="B1176" s="576"/>
      <c r="C1176" s="159" t="s">
        <v>331</v>
      </c>
      <c r="D1176" s="172" t="s">
        <v>27</v>
      </c>
      <c r="E1176" s="168">
        <v>1.7000000000000001E-2</v>
      </c>
      <c r="F1176" s="169">
        <v>2101.09</v>
      </c>
      <c r="G1176" s="169">
        <f t="shared" si="117"/>
        <v>35.718530000000008</v>
      </c>
      <c r="H1176" s="579"/>
      <c r="I1176" s="511"/>
      <c r="J1176" s="511"/>
      <c r="K1176" s="511"/>
      <c r="L1176" s="512"/>
      <c r="M1176" s="513"/>
    </row>
    <row r="1177" spans="1:13">
      <c r="A1177" s="519" t="s">
        <v>127</v>
      </c>
      <c r="B1177" s="519"/>
      <c r="C1177" s="519"/>
      <c r="D1177" s="519"/>
      <c r="E1177" s="519"/>
      <c r="F1177" s="519"/>
      <c r="G1177" s="181">
        <f>SUM(G1169:G1176)</f>
        <v>163.96730000000002</v>
      </c>
      <c r="H1177" s="168"/>
      <c r="I1177" s="168"/>
      <c r="J1177" s="168"/>
      <c r="K1177" s="168"/>
      <c r="L1177" s="181"/>
      <c r="M1177" s="181">
        <f>G1177+L1169</f>
        <v>163.96730000000002</v>
      </c>
    </row>
    <row r="1178" spans="1:13" ht="12.75" customHeight="1">
      <c r="A1178" s="533" t="s">
        <v>658</v>
      </c>
      <c r="B1178" s="576" t="s">
        <v>1024</v>
      </c>
      <c r="C1178" s="178" t="s">
        <v>37</v>
      </c>
      <c r="D1178" s="172" t="s">
        <v>22</v>
      </c>
      <c r="E1178" s="168">
        <v>0.6</v>
      </c>
      <c r="F1178" s="169">
        <v>18.850000000000001</v>
      </c>
      <c r="G1178" s="169">
        <f>E1178*F1178</f>
        <v>11.31</v>
      </c>
      <c r="H1178" s="579" t="s">
        <v>390</v>
      </c>
      <c r="I1178" s="511">
        <v>13575000</v>
      </c>
      <c r="J1178" s="515">
        <v>0.25</v>
      </c>
      <c r="K1178" s="511">
        <v>1777</v>
      </c>
      <c r="L1178" s="512"/>
      <c r="M1178" s="513"/>
    </row>
    <row r="1179" spans="1:13">
      <c r="A1179" s="533"/>
      <c r="B1179" s="576"/>
      <c r="C1179" s="178" t="s">
        <v>144</v>
      </c>
      <c r="D1179" s="172" t="s">
        <v>143</v>
      </c>
      <c r="E1179" s="168">
        <v>6.0000000000000001E-3</v>
      </c>
      <c r="F1179" s="27">
        <v>190</v>
      </c>
      <c r="G1179" s="169">
        <f t="shared" ref="G1179:G1185" si="118">E1179*F1179</f>
        <v>1.1400000000000001</v>
      </c>
      <c r="H1179" s="579"/>
      <c r="I1179" s="511"/>
      <c r="J1179" s="511"/>
      <c r="K1179" s="511"/>
      <c r="L1179" s="512"/>
      <c r="M1179" s="513"/>
    </row>
    <row r="1180" spans="1:13">
      <c r="A1180" s="533"/>
      <c r="B1180" s="576"/>
      <c r="C1180" s="197" t="s">
        <v>271</v>
      </c>
      <c r="D1180" s="172" t="s">
        <v>143</v>
      </c>
      <c r="E1180" s="168">
        <v>3.0000000000000001E-3</v>
      </c>
      <c r="F1180" s="27">
        <v>198.36</v>
      </c>
      <c r="G1180" s="169">
        <f t="shared" si="118"/>
        <v>0.59508000000000005</v>
      </c>
      <c r="H1180" s="579"/>
      <c r="I1180" s="511"/>
      <c r="J1180" s="511"/>
      <c r="K1180" s="511"/>
      <c r="L1180" s="512"/>
      <c r="M1180" s="513"/>
    </row>
    <row r="1181" spans="1:13">
      <c r="A1181" s="533"/>
      <c r="B1181" s="576"/>
      <c r="C1181" s="178" t="s">
        <v>96</v>
      </c>
      <c r="D1181" s="172" t="s">
        <v>146</v>
      </c>
      <c r="E1181" s="168">
        <v>1</v>
      </c>
      <c r="F1181" s="27">
        <v>23.5</v>
      </c>
      <c r="G1181" s="169">
        <f t="shared" si="118"/>
        <v>23.5</v>
      </c>
      <c r="H1181" s="579"/>
      <c r="I1181" s="511"/>
      <c r="J1181" s="511"/>
      <c r="K1181" s="511"/>
      <c r="L1181" s="512"/>
      <c r="M1181" s="513"/>
    </row>
    <row r="1182" spans="1:13">
      <c r="A1182" s="533"/>
      <c r="B1182" s="576"/>
      <c r="C1182" s="159" t="s">
        <v>153</v>
      </c>
      <c r="D1182" s="172" t="s">
        <v>22</v>
      </c>
      <c r="E1182" s="168">
        <v>0.1</v>
      </c>
      <c r="F1182" s="27">
        <v>14.32</v>
      </c>
      <c r="G1182" s="169">
        <f t="shared" si="118"/>
        <v>1.4320000000000002</v>
      </c>
      <c r="H1182" s="579"/>
      <c r="I1182" s="511"/>
      <c r="J1182" s="511"/>
      <c r="K1182" s="511"/>
      <c r="L1182" s="512"/>
      <c r="M1182" s="513"/>
    </row>
    <row r="1183" spans="1:13">
      <c r="A1183" s="533"/>
      <c r="B1183" s="576"/>
      <c r="C1183" s="159" t="s">
        <v>4</v>
      </c>
      <c r="D1183" s="172" t="s">
        <v>147</v>
      </c>
      <c r="E1183" s="168">
        <v>1</v>
      </c>
      <c r="F1183" s="169">
        <v>36.229999999999997</v>
      </c>
      <c r="G1183" s="169">
        <f t="shared" si="118"/>
        <v>36.229999999999997</v>
      </c>
      <c r="H1183" s="579"/>
      <c r="I1183" s="511"/>
      <c r="J1183" s="511"/>
      <c r="K1183" s="511"/>
      <c r="L1183" s="512"/>
      <c r="M1183" s="513"/>
    </row>
    <row r="1184" spans="1:13">
      <c r="A1184" s="533"/>
      <c r="B1184" s="576"/>
      <c r="C1184" s="159" t="s">
        <v>330</v>
      </c>
      <c r="D1184" s="172" t="s">
        <v>27</v>
      </c>
      <c r="E1184" s="168">
        <v>1.2999999999999999E-2</v>
      </c>
      <c r="F1184" s="169">
        <v>1370.13</v>
      </c>
      <c r="G1184" s="169">
        <f t="shared" si="118"/>
        <v>17.811690000000002</v>
      </c>
      <c r="H1184" s="579"/>
      <c r="I1184" s="511"/>
      <c r="J1184" s="511"/>
      <c r="K1184" s="511"/>
      <c r="L1184" s="512"/>
      <c r="M1184" s="513"/>
    </row>
    <row r="1185" spans="1:13">
      <c r="A1185" s="533"/>
      <c r="B1185" s="576"/>
      <c r="C1185" s="159" t="s">
        <v>331</v>
      </c>
      <c r="D1185" s="172" t="s">
        <v>27</v>
      </c>
      <c r="E1185" s="168">
        <v>1.7000000000000001E-2</v>
      </c>
      <c r="F1185" s="169">
        <v>2101.09</v>
      </c>
      <c r="G1185" s="169">
        <f t="shared" si="118"/>
        <v>35.718530000000008</v>
      </c>
      <c r="H1185" s="579"/>
      <c r="I1185" s="511"/>
      <c r="J1185" s="511"/>
      <c r="K1185" s="511"/>
      <c r="L1185" s="512"/>
      <c r="M1185" s="513"/>
    </row>
    <row r="1186" spans="1:13">
      <c r="A1186" s="519" t="s">
        <v>127</v>
      </c>
      <c r="B1186" s="519"/>
      <c r="C1186" s="519"/>
      <c r="D1186" s="519"/>
      <c r="E1186" s="519"/>
      <c r="F1186" s="519"/>
      <c r="G1186" s="181">
        <f>SUM(G1178:G1185)</f>
        <v>127.7373</v>
      </c>
      <c r="H1186" s="168"/>
      <c r="I1186" s="168"/>
      <c r="J1186" s="168"/>
      <c r="K1186" s="168"/>
      <c r="L1186" s="181"/>
      <c r="M1186" s="181">
        <f>G1186+L1178</f>
        <v>127.7373</v>
      </c>
    </row>
    <row r="1187" spans="1:13" ht="12.75" customHeight="1">
      <c r="A1187" s="533" t="s">
        <v>659</v>
      </c>
      <c r="B1187" s="576" t="s">
        <v>1025</v>
      </c>
      <c r="C1187" s="178" t="s">
        <v>37</v>
      </c>
      <c r="D1187" s="172" t="s">
        <v>22</v>
      </c>
      <c r="E1187" s="168">
        <v>0.6</v>
      </c>
      <c r="F1187" s="169">
        <v>18.850000000000001</v>
      </c>
      <c r="G1187" s="169">
        <f>E1187*F1187</f>
        <v>11.31</v>
      </c>
      <c r="H1187" s="579" t="s">
        <v>390</v>
      </c>
      <c r="I1187" s="511">
        <v>13575000</v>
      </c>
      <c r="J1187" s="515">
        <v>0.25</v>
      </c>
      <c r="K1187" s="511">
        <v>1777</v>
      </c>
      <c r="L1187" s="512"/>
      <c r="M1187" s="513"/>
    </row>
    <row r="1188" spans="1:13">
      <c r="A1188" s="533"/>
      <c r="B1188" s="576"/>
      <c r="C1188" s="178" t="s">
        <v>144</v>
      </c>
      <c r="D1188" s="172" t="s">
        <v>143</v>
      </c>
      <c r="E1188" s="168">
        <v>6.0000000000000001E-3</v>
      </c>
      <c r="F1188" s="27">
        <v>190</v>
      </c>
      <c r="G1188" s="169">
        <f t="shared" ref="G1188:G1194" si="119">E1188*F1188</f>
        <v>1.1400000000000001</v>
      </c>
      <c r="H1188" s="579"/>
      <c r="I1188" s="511"/>
      <c r="J1188" s="511"/>
      <c r="K1188" s="511"/>
      <c r="L1188" s="512"/>
      <c r="M1188" s="513"/>
    </row>
    <row r="1189" spans="1:13">
      <c r="A1189" s="533"/>
      <c r="B1189" s="576"/>
      <c r="C1189" s="197" t="s">
        <v>218</v>
      </c>
      <c r="D1189" s="172" t="s">
        <v>143</v>
      </c>
      <c r="E1189" s="168">
        <v>3.0000000000000001E-3</v>
      </c>
      <c r="F1189" s="27">
        <v>198.36</v>
      </c>
      <c r="G1189" s="169">
        <f t="shared" si="119"/>
        <v>0.59508000000000005</v>
      </c>
      <c r="H1189" s="579"/>
      <c r="I1189" s="511"/>
      <c r="J1189" s="511"/>
      <c r="K1189" s="511"/>
      <c r="L1189" s="512"/>
      <c r="M1189" s="513"/>
    </row>
    <row r="1190" spans="1:13">
      <c r="A1190" s="533"/>
      <c r="B1190" s="576"/>
      <c r="C1190" s="178" t="s">
        <v>145</v>
      </c>
      <c r="D1190" s="172" t="s">
        <v>146</v>
      </c>
      <c r="E1190" s="168">
        <v>1</v>
      </c>
      <c r="F1190" s="27">
        <v>23.5</v>
      </c>
      <c r="G1190" s="169">
        <f t="shared" si="119"/>
        <v>23.5</v>
      </c>
      <c r="H1190" s="579"/>
      <c r="I1190" s="511"/>
      <c r="J1190" s="511"/>
      <c r="K1190" s="511"/>
      <c r="L1190" s="512"/>
      <c r="M1190" s="513"/>
    </row>
    <row r="1191" spans="1:13">
      <c r="A1191" s="533"/>
      <c r="B1191" s="576"/>
      <c r="C1191" s="159" t="s">
        <v>153</v>
      </c>
      <c r="D1191" s="172" t="s">
        <v>22</v>
      </c>
      <c r="E1191" s="168">
        <v>0.1</v>
      </c>
      <c r="F1191" s="27">
        <v>14.32</v>
      </c>
      <c r="G1191" s="169">
        <f t="shared" si="119"/>
        <v>1.4320000000000002</v>
      </c>
      <c r="H1191" s="579"/>
      <c r="I1191" s="511"/>
      <c r="J1191" s="511"/>
      <c r="K1191" s="511"/>
      <c r="L1191" s="512"/>
      <c r="M1191" s="513"/>
    </row>
    <row r="1192" spans="1:13">
      <c r="A1192" s="533"/>
      <c r="B1192" s="576"/>
      <c r="C1192" s="159" t="s">
        <v>4</v>
      </c>
      <c r="D1192" s="172" t="s">
        <v>147</v>
      </c>
      <c r="E1192" s="168">
        <v>2</v>
      </c>
      <c r="F1192" s="169">
        <v>36.229999999999997</v>
      </c>
      <c r="G1192" s="169">
        <f t="shared" si="119"/>
        <v>72.459999999999994</v>
      </c>
      <c r="H1192" s="579"/>
      <c r="I1192" s="511"/>
      <c r="J1192" s="511"/>
      <c r="K1192" s="511"/>
      <c r="L1192" s="512"/>
      <c r="M1192" s="513"/>
    </row>
    <row r="1193" spans="1:13">
      <c r="A1193" s="533"/>
      <c r="B1193" s="576"/>
      <c r="C1193" s="159" t="s">
        <v>330</v>
      </c>
      <c r="D1193" s="172" t="s">
        <v>27</v>
      </c>
      <c r="E1193" s="168">
        <v>1.2999999999999999E-2</v>
      </c>
      <c r="F1193" s="169">
        <v>1370.13</v>
      </c>
      <c r="G1193" s="169">
        <f t="shared" si="119"/>
        <v>17.811690000000002</v>
      </c>
      <c r="H1193" s="579"/>
      <c r="I1193" s="511"/>
      <c r="J1193" s="511"/>
      <c r="K1193" s="511"/>
      <c r="L1193" s="512"/>
      <c r="M1193" s="513"/>
    </row>
    <row r="1194" spans="1:13">
      <c r="A1194" s="533"/>
      <c r="B1194" s="576"/>
      <c r="C1194" s="159" t="s">
        <v>331</v>
      </c>
      <c r="D1194" s="172" t="s">
        <v>27</v>
      </c>
      <c r="E1194" s="168">
        <v>1.7000000000000001E-2</v>
      </c>
      <c r="F1194" s="169">
        <v>2101.09</v>
      </c>
      <c r="G1194" s="169">
        <f t="shared" si="119"/>
        <v>35.718530000000008</v>
      </c>
      <c r="H1194" s="579"/>
      <c r="I1194" s="511"/>
      <c r="J1194" s="511"/>
      <c r="K1194" s="511"/>
      <c r="L1194" s="512"/>
      <c r="M1194" s="513"/>
    </row>
    <row r="1195" spans="1:13">
      <c r="A1195" s="519" t="s">
        <v>127</v>
      </c>
      <c r="B1195" s="519"/>
      <c r="C1195" s="519"/>
      <c r="D1195" s="519"/>
      <c r="E1195" s="519"/>
      <c r="F1195" s="519"/>
      <c r="G1195" s="181">
        <f>SUM(G1187:G1194)</f>
        <v>163.96730000000002</v>
      </c>
      <c r="H1195" s="168"/>
      <c r="I1195" s="168"/>
      <c r="J1195" s="168"/>
      <c r="K1195" s="168"/>
      <c r="L1195" s="181"/>
      <c r="M1195" s="181">
        <f>G1195+L1187</f>
        <v>163.96730000000002</v>
      </c>
    </row>
    <row r="1196" spans="1:13" ht="12.75" customHeight="1">
      <c r="A1196" s="533" t="s">
        <v>660</v>
      </c>
      <c r="B1196" s="576" t="s">
        <v>1026</v>
      </c>
      <c r="C1196" s="178" t="s">
        <v>37</v>
      </c>
      <c r="D1196" s="172" t="s">
        <v>22</v>
      </c>
      <c r="E1196" s="168">
        <v>0.6</v>
      </c>
      <c r="F1196" s="169">
        <v>18.850000000000001</v>
      </c>
      <c r="G1196" s="169">
        <f>E1196*F1196</f>
        <v>11.31</v>
      </c>
      <c r="H1196" s="579" t="s">
        <v>390</v>
      </c>
      <c r="I1196" s="511">
        <v>13575000</v>
      </c>
      <c r="J1196" s="515">
        <v>0.25</v>
      </c>
      <c r="K1196" s="511">
        <v>2321</v>
      </c>
      <c r="L1196" s="512"/>
      <c r="M1196" s="513"/>
    </row>
    <row r="1197" spans="1:13">
      <c r="A1197" s="533"/>
      <c r="B1197" s="576"/>
      <c r="C1197" s="178" t="s">
        <v>144</v>
      </c>
      <c r="D1197" s="172" t="s">
        <v>143</v>
      </c>
      <c r="E1197" s="168">
        <v>6.0000000000000001E-3</v>
      </c>
      <c r="F1197" s="27">
        <v>190</v>
      </c>
      <c r="G1197" s="169">
        <f t="shared" ref="G1197:G1203" si="120">E1197*F1197</f>
        <v>1.1400000000000001</v>
      </c>
      <c r="H1197" s="579"/>
      <c r="I1197" s="511"/>
      <c r="J1197" s="511"/>
      <c r="K1197" s="511"/>
      <c r="L1197" s="512"/>
      <c r="M1197" s="513"/>
    </row>
    <row r="1198" spans="1:13">
      <c r="A1198" s="533"/>
      <c r="B1198" s="576"/>
      <c r="C1198" s="197" t="s">
        <v>218</v>
      </c>
      <c r="D1198" s="172" t="s">
        <v>143</v>
      </c>
      <c r="E1198" s="168">
        <v>3.0000000000000001E-3</v>
      </c>
      <c r="F1198" s="27">
        <v>198.36</v>
      </c>
      <c r="G1198" s="169">
        <f t="shared" si="120"/>
        <v>0.59508000000000005</v>
      </c>
      <c r="H1198" s="579"/>
      <c r="I1198" s="511"/>
      <c r="J1198" s="511"/>
      <c r="K1198" s="511"/>
      <c r="L1198" s="512"/>
      <c r="M1198" s="513"/>
    </row>
    <row r="1199" spans="1:13">
      <c r="A1199" s="533"/>
      <c r="B1199" s="576"/>
      <c r="C1199" s="178" t="s">
        <v>96</v>
      </c>
      <c r="D1199" s="172" t="s">
        <v>146</v>
      </c>
      <c r="E1199" s="168">
        <v>1</v>
      </c>
      <c r="F1199" s="27">
        <v>23.5</v>
      </c>
      <c r="G1199" s="169">
        <f t="shared" si="120"/>
        <v>23.5</v>
      </c>
      <c r="H1199" s="579"/>
      <c r="I1199" s="511"/>
      <c r="J1199" s="511"/>
      <c r="K1199" s="511"/>
      <c r="L1199" s="512"/>
      <c r="M1199" s="513"/>
    </row>
    <row r="1200" spans="1:13">
      <c r="A1200" s="533"/>
      <c r="B1200" s="576"/>
      <c r="C1200" s="159" t="s">
        <v>153</v>
      </c>
      <c r="D1200" s="172" t="s">
        <v>22</v>
      </c>
      <c r="E1200" s="168">
        <v>0.1</v>
      </c>
      <c r="F1200" s="27">
        <v>14.32</v>
      </c>
      <c r="G1200" s="169">
        <f t="shared" si="120"/>
        <v>1.4320000000000002</v>
      </c>
      <c r="H1200" s="579"/>
      <c r="I1200" s="511"/>
      <c r="J1200" s="511"/>
      <c r="K1200" s="511"/>
      <c r="L1200" s="512"/>
      <c r="M1200" s="513"/>
    </row>
    <row r="1201" spans="1:13">
      <c r="A1201" s="533"/>
      <c r="B1201" s="576"/>
      <c r="C1201" s="159" t="s">
        <v>4</v>
      </c>
      <c r="D1201" s="172" t="s">
        <v>147</v>
      </c>
      <c r="E1201" s="168">
        <v>1</v>
      </c>
      <c r="F1201" s="169">
        <v>36.229999999999997</v>
      </c>
      <c r="G1201" s="169">
        <f t="shared" si="120"/>
        <v>36.229999999999997</v>
      </c>
      <c r="H1201" s="579"/>
      <c r="I1201" s="511"/>
      <c r="J1201" s="511"/>
      <c r="K1201" s="511"/>
      <c r="L1201" s="512"/>
      <c r="M1201" s="513"/>
    </row>
    <row r="1202" spans="1:13">
      <c r="A1202" s="533"/>
      <c r="B1202" s="576"/>
      <c r="C1202" s="159" t="s">
        <v>330</v>
      </c>
      <c r="D1202" s="172" t="s">
        <v>27</v>
      </c>
      <c r="E1202" s="168">
        <v>1.2999999999999999E-2</v>
      </c>
      <c r="F1202" s="169">
        <v>1370.13</v>
      </c>
      <c r="G1202" s="169">
        <f t="shared" si="120"/>
        <v>17.811690000000002</v>
      </c>
      <c r="H1202" s="579"/>
      <c r="I1202" s="511"/>
      <c r="J1202" s="511"/>
      <c r="K1202" s="511"/>
      <c r="L1202" s="512"/>
      <c r="M1202" s="513"/>
    </row>
    <row r="1203" spans="1:13">
      <c r="A1203" s="533"/>
      <c r="B1203" s="576"/>
      <c r="C1203" s="159" t="s">
        <v>331</v>
      </c>
      <c r="D1203" s="172" t="s">
        <v>27</v>
      </c>
      <c r="E1203" s="168">
        <v>1.7000000000000001E-2</v>
      </c>
      <c r="F1203" s="169">
        <v>2101.09</v>
      </c>
      <c r="G1203" s="169">
        <f t="shared" si="120"/>
        <v>35.718530000000008</v>
      </c>
      <c r="H1203" s="579"/>
      <c r="I1203" s="511"/>
      <c r="J1203" s="511"/>
      <c r="K1203" s="511"/>
      <c r="L1203" s="512"/>
      <c r="M1203" s="513"/>
    </row>
    <row r="1204" spans="1:13">
      <c r="A1204" s="519" t="s">
        <v>127</v>
      </c>
      <c r="B1204" s="519"/>
      <c r="C1204" s="519"/>
      <c r="D1204" s="519"/>
      <c r="E1204" s="519"/>
      <c r="F1204" s="519"/>
      <c r="G1204" s="181">
        <f>SUM(G1196:G1203)</f>
        <v>127.7373</v>
      </c>
      <c r="H1204" s="168"/>
      <c r="I1204" s="168"/>
      <c r="J1204" s="168"/>
      <c r="K1204" s="168"/>
      <c r="L1204" s="181"/>
      <c r="M1204" s="181">
        <f>G1204+L1196</f>
        <v>127.7373</v>
      </c>
    </row>
    <row r="1205" spans="1:13" ht="12.75" customHeight="1">
      <c r="A1205" s="533" t="s">
        <v>661</v>
      </c>
      <c r="B1205" s="576" t="s">
        <v>1027</v>
      </c>
      <c r="C1205" s="178" t="s">
        <v>37</v>
      </c>
      <c r="D1205" s="172" t="s">
        <v>22</v>
      </c>
      <c r="E1205" s="168">
        <v>0.6</v>
      </c>
      <c r="F1205" s="169">
        <v>18.850000000000001</v>
      </c>
      <c r="G1205" s="169">
        <f>E1205*F1205</f>
        <v>11.31</v>
      </c>
      <c r="H1205" s="579" t="s">
        <v>390</v>
      </c>
      <c r="I1205" s="511">
        <v>13575000</v>
      </c>
      <c r="J1205" s="515">
        <v>0.25</v>
      </c>
      <c r="K1205" s="511"/>
      <c r="L1205" s="512"/>
      <c r="M1205" s="513"/>
    </row>
    <row r="1206" spans="1:13">
      <c r="A1206" s="533"/>
      <c r="B1206" s="576"/>
      <c r="C1206" s="178" t="s">
        <v>144</v>
      </c>
      <c r="D1206" s="172" t="s">
        <v>143</v>
      </c>
      <c r="E1206" s="168">
        <v>6.0000000000000001E-3</v>
      </c>
      <c r="F1206" s="27">
        <v>190</v>
      </c>
      <c r="G1206" s="169">
        <f t="shared" ref="G1206:G1212" si="121">E1206*F1206</f>
        <v>1.1400000000000001</v>
      </c>
      <c r="H1206" s="579"/>
      <c r="I1206" s="511"/>
      <c r="J1206" s="511"/>
      <c r="K1206" s="511"/>
      <c r="L1206" s="512"/>
      <c r="M1206" s="513"/>
    </row>
    <row r="1207" spans="1:13">
      <c r="A1207" s="533"/>
      <c r="B1207" s="576"/>
      <c r="C1207" s="197" t="s">
        <v>218</v>
      </c>
      <c r="D1207" s="172" t="s">
        <v>143</v>
      </c>
      <c r="E1207" s="168">
        <v>3.0000000000000001E-3</v>
      </c>
      <c r="F1207" s="27">
        <v>198.36</v>
      </c>
      <c r="G1207" s="169">
        <f t="shared" si="121"/>
        <v>0.59508000000000005</v>
      </c>
      <c r="H1207" s="579"/>
      <c r="I1207" s="511"/>
      <c r="J1207" s="511"/>
      <c r="K1207" s="511"/>
      <c r="L1207" s="512"/>
      <c r="M1207" s="513"/>
    </row>
    <row r="1208" spans="1:13">
      <c r="A1208" s="533"/>
      <c r="B1208" s="576"/>
      <c r="C1208" s="178" t="s">
        <v>150</v>
      </c>
      <c r="D1208" s="172" t="s">
        <v>146</v>
      </c>
      <c r="E1208" s="168">
        <v>1</v>
      </c>
      <c r="F1208" s="27">
        <v>23.5</v>
      </c>
      <c r="G1208" s="169">
        <f t="shared" si="121"/>
        <v>23.5</v>
      </c>
      <c r="H1208" s="579"/>
      <c r="I1208" s="511"/>
      <c r="J1208" s="511"/>
      <c r="K1208" s="511"/>
      <c r="L1208" s="512"/>
      <c r="M1208" s="513"/>
    </row>
    <row r="1209" spans="1:13">
      <c r="A1209" s="533"/>
      <c r="B1209" s="576"/>
      <c r="C1209" s="159" t="s">
        <v>153</v>
      </c>
      <c r="D1209" s="172" t="s">
        <v>22</v>
      </c>
      <c r="E1209" s="168">
        <v>0.1</v>
      </c>
      <c r="F1209" s="27">
        <v>14.32</v>
      </c>
      <c r="G1209" s="169">
        <f t="shared" si="121"/>
        <v>1.4320000000000002</v>
      </c>
      <c r="H1209" s="579"/>
      <c r="I1209" s="511"/>
      <c r="J1209" s="511"/>
      <c r="K1209" s="511"/>
      <c r="L1209" s="512"/>
      <c r="M1209" s="513"/>
    </row>
    <row r="1210" spans="1:13">
      <c r="A1210" s="533"/>
      <c r="B1210" s="576"/>
      <c r="C1210" s="159" t="s">
        <v>4</v>
      </c>
      <c r="D1210" s="172" t="s">
        <v>147</v>
      </c>
      <c r="E1210" s="168">
        <v>1</v>
      </c>
      <c r="F1210" s="169">
        <v>36.229999999999997</v>
      </c>
      <c r="G1210" s="169">
        <f t="shared" si="121"/>
        <v>36.229999999999997</v>
      </c>
      <c r="H1210" s="579"/>
      <c r="I1210" s="511"/>
      <c r="J1210" s="511"/>
      <c r="K1210" s="511"/>
      <c r="L1210" s="512"/>
      <c r="M1210" s="513"/>
    </row>
    <row r="1211" spans="1:13">
      <c r="A1211" s="533"/>
      <c r="B1211" s="576"/>
      <c r="C1211" s="159" t="s">
        <v>330</v>
      </c>
      <c r="D1211" s="172" t="s">
        <v>27</v>
      </c>
      <c r="E1211" s="168">
        <v>1.2999999999999999E-2</v>
      </c>
      <c r="F1211" s="169">
        <v>1370.13</v>
      </c>
      <c r="G1211" s="169">
        <f t="shared" si="121"/>
        <v>17.811690000000002</v>
      </c>
      <c r="H1211" s="579"/>
      <c r="I1211" s="511"/>
      <c r="J1211" s="511"/>
      <c r="K1211" s="511"/>
      <c r="L1211" s="512"/>
      <c r="M1211" s="513"/>
    </row>
    <row r="1212" spans="1:13">
      <c r="A1212" s="533"/>
      <c r="B1212" s="576"/>
      <c r="C1212" s="159" t="s">
        <v>331</v>
      </c>
      <c r="D1212" s="172" t="s">
        <v>27</v>
      </c>
      <c r="E1212" s="168">
        <v>1.7000000000000001E-2</v>
      </c>
      <c r="F1212" s="169">
        <v>2101.09</v>
      </c>
      <c r="G1212" s="169">
        <f t="shared" si="121"/>
        <v>35.718530000000008</v>
      </c>
      <c r="H1212" s="579"/>
      <c r="I1212" s="511"/>
      <c r="J1212" s="511"/>
      <c r="K1212" s="511"/>
      <c r="L1212" s="512"/>
      <c r="M1212" s="513"/>
    </row>
    <row r="1213" spans="1:13">
      <c r="A1213" s="519" t="s">
        <v>127</v>
      </c>
      <c r="B1213" s="519"/>
      <c r="C1213" s="519"/>
      <c r="D1213" s="519"/>
      <c r="E1213" s="519"/>
      <c r="F1213" s="519"/>
      <c r="G1213" s="181">
        <f>SUM(G1205:G1212)</f>
        <v>127.7373</v>
      </c>
      <c r="H1213" s="168"/>
      <c r="I1213" s="168"/>
      <c r="J1213" s="168"/>
      <c r="K1213" s="168"/>
      <c r="L1213" s="181"/>
      <c r="M1213" s="181">
        <f>G1213+L1205</f>
        <v>127.7373</v>
      </c>
    </row>
    <row r="1214" spans="1:13" ht="12.75" customHeight="1">
      <c r="A1214" s="533" t="s">
        <v>662</v>
      </c>
      <c r="B1214" s="576" t="s">
        <v>1028</v>
      </c>
      <c r="C1214" s="178" t="s">
        <v>557</v>
      </c>
      <c r="D1214" s="172" t="s">
        <v>147</v>
      </c>
      <c r="E1214" s="168">
        <v>2</v>
      </c>
      <c r="F1214" s="23">
        <v>8.77</v>
      </c>
      <c r="G1214" s="169">
        <f>E1214*F1214</f>
        <v>17.54</v>
      </c>
      <c r="H1214" s="579" t="s">
        <v>390</v>
      </c>
      <c r="I1214" s="511">
        <v>13575000</v>
      </c>
      <c r="J1214" s="515">
        <v>0.25</v>
      </c>
      <c r="K1214" s="511"/>
      <c r="L1214" s="512"/>
      <c r="M1214" s="513"/>
    </row>
    <row r="1215" spans="1:13" ht="26.25" customHeight="1">
      <c r="A1215" s="533"/>
      <c r="B1215" s="576"/>
      <c r="C1215" s="195" t="s">
        <v>556</v>
      </c>
      <c r="D1215" s="172" t="s">
        <v>50</v>
      </c>
      <c r="E1215" s="168">
        <v>0.3</v>
      </c>
      <c r="F1215" s="23">
        <v>1026</v>
      </c>
      <c r="G1215" s="169">
        <f>E1215*F1215</f>
        <v>307.8</v>
      </c>
      <c r="H1215" s="579"/>
      <c r="I1215" s="511"/>
      <c r="J1215" s="515"/>
      <c r="K1215" s="511"/>
      <c r="L1215" s="512"/>
      <c r="M1215" s="513"/>
    </row>
    <row r="1216" spans="1:13" ht="12.75" customHeight="1">
      <c r="A1216" s="533"/>
      <c r="B1216" s="576"/>
      <c r="C1216" s="178" t="s">
        <v>552</v>
      </c>
      <c r="D1216" s="172" t="s">
        <v>147</v>
      </c>
      <c r="E1216" s="168">
        <v>3</v>
      </c>
      <c r="F1216" s="23">
        <v>2.7</v>
      </c>
      <c r="G1216" s="169">
        <f t="shared" ref="G1216:G1221" si="122">E1216*F1216</f>
        <v>8.1000000000000014</v>
      </c>
      <c r="H1216" s="579"/>
      <c r="I1216" s="511"/>
      <c r="J1216" s="515"/>
      <c r="K1216" s="511"/>
      <c r="L1216" s="512"/>
      <c r="M1216" s="513"/>
    </row>
    <row r="1217" spans="1:13" ht="12.75" customHeight="1">
      <c r="A1217" s="533"/>
      <c r="B1217" s="576"/>
      <c r="C1217" s="178" t="s">
        <v>553</v>
      </c>
      <c r="D1217" s="172" t="s">
        <v>147</v>
      </c>
      <c r="E1217" s="168">
        <v>2</v>
      </c>
      <c r="F1217" s="23">
        <v>4</v>
      </c>
      <c r="G1217" s="169">
        <f t="shared" si="122"/>
        <v>8</v>
      </c>
      <c r="H1217" s="579"/>
      <c r="I1217" s="511"/>
      <c r="J1217" s="515"/>
      <c r="K1217" s="511"/>
      <c r="L1217" s="512"/>
      <c r="M1217" s="513"/>
    </row>
    <row r="1218" spans="1:13" ht="12.75" customHeight="1">
      <c r="A1218" s="533"/>
      <c r="B1218" s="576"/>
      <c r="C1218" s="178" t="s">
        <v>554</v>
      </c>
      <c r="D1218" s="172" t="s">
        <v>147</v>
      </c>
      <c r="E1218" s="168">
        <v>2</v>
      </c>
      <c r="F1218" s="23">
        <v>154</v>
      </c>
      <c r="G1218" s="169">
        <f t="shared" si="122"/>
        <v>308</v>
      </c>
      <c r="H1218" s="579"/>
      <c r="I1218" s="511"/>
      <c r="J1218" s="515"/>
      <c r="K1218" s="511"/>
      <c r="L1218" s="512"/>
      <c r="M1218" s="513"/>
    </row>
    <row r="1219" spans="1:13" ht="12.75" customHeight="1">
      <c r="A1219" s="533"/>
      <c r="B1219" s="576"/>
      <c r="C1219" s="178" t="s">
        <v>555</v>
      </c>
      <c r="D1219" s="172" t="s">
        <v>147</v>
      </c>
      <c r="E1219" s="168">
        <v>2</v>
      </c>
      <c r="F1219" s="23">
        <v>44</v>
      </c>
      <c r="G1219" s="23">
        <f t="shared" si="122"/>
        <v>88</v>
      </c>
      <c r="H1219" s="579"/>
      <c r="I1219" s="511"/>
      <c r="J1219" s="515"/>
      <c r="K1219" s="511"/>
      <c r="L1219" s="512"/>
      <c r="M1219" s="513"/>
    </row>
    <row r="1220" spans="1:13" ht="21.75" customHeight="1">
      <c r="A1220" s="533"/>
      <c r="B1220" s="576"/>
      <c r="C1220" s="195" t="s">
        <v>560</v>
      </c>
      <c r="D1220" s="172" t="s">
        <v>50</v>
      </c>
      <c r="E1220" s="168">
        <v>0.2</v>
      </c>
      <c r="F1220" s="23">
        <v>604.79999999999995</v>
      </c>
      <c r="G1220" s="23">
        <f t="shared" si="122"/>
        <v>120.96</v>
      </c>
      <c r="H1220" s="579"/>
      <c r="I1220" s="511"/>
      <c r="J1220" s="515"/>
      <c r="K1220" s="511"/>
      <c r="L1220" s="512"/>
      <c r="M1220" s="513"/>
    </row>
    <row r="1221" spans="1:13" ht="12.75" customHeight="1">
      <c r="A1221" s="533"/>
      <c r="B1221" s="576"/>
      <c r="C1221" s="178" t="s">
        <v>559</v>
      </c>
      <c r="D1221" s="172" t="s">
        <v>147</v>
      </c>
      <c r="E1221" s="168">
        <v>1</v>
      </c>
      <c r="F1221" s="23">
        <v>30</v>
      </c>
      <c r="G1221" s="23">
        <f t="shared" si="122"/>
        <v>30</v>
      </c>
      <c r="H1221" s="579"/>
      <c r="I1221" s="511"/>
      <c r="J1221" s="515"/>
      <c r="K1221" s="511"/>
      <c r="L1221" s="512"/>
      <c r="M1221" s="513"/>
    </row>
    <row r="1222" spans="1:13">
      <c r="A1222" s="533"/>
      <c r="B1222" s="576"/>
      <c r="C1222" s="178" t="s">
        <v>144</v>
      </c>
      <c r="D1222" s="172" t="s">
        <v>143</v>
      </c>
      <c r="E1222" s="168">
        <v>6.0000000000000001E-3</v>
      </c>
      <c r="F1222" s="27">
        <v>190</v>
      </c>
      <c r="G1222" s="169">
        <f t="shared" ref="G1222:G1230" si="123">E1222*F1222</f>
        <v>1.1400000000000001</v>
      </c>
      <c r="H1222" s="579"/>
      <c r="I1222" s="511"/>
      <c r="J1222" s="511"/>
      <c r="K1222" s="511"/>
      <c r="L1222" s="512"/>
      <c r="M1222" s="513"/>
    </row>
    <row r="1223" spans="1:13">
      <c r="A1223" s="533"/>
      <c r="B1223" s="576"/>
      <c r="C1223" s="197" t="s">
        <v>271</v>
      </c>
      <c r="D1223" s="172" t="s">
        <v>143</v>
      </c>
      <c r="E1223" s="168">
        <v>3.0000000000000001E-3</v>
      </c>
      <c r="F1223" s="27">
        <v>198.36</v>
      </c>
      <c r="G1223" s="169">
        <f t="shared" si="123"/>
        <v>0.59508000000000005</v>
      </c>
      <c r="H1223" s="579"/>
      <c r="I1223" s="511"/>
      <c r="J1223" s="511"/>
      <c r="K1223" s="511"/>
      <c r="L1223" s="512"/>
      <c r="M1223" s="513"/>
    </row>
    <row r="1224" spans="1:13">
      <c r="A1224" s="533"/>
      <c r="B1224" s="576"/>
      <c r="C1224" s="178" t="s">
        <v>96</v>
      </c>
      <c r="D1224" s="172" t="s">
        <v>146</v>
      </c>
      <c r="E1224" s="168">
        <v>1</v>
      </c>
      <c r="F1224" s="27">
        <v>23.5</v>
      </c>
      <c r="G1224" s="169">
        <f t="shared" si="123"/>
        <v>23.5</v>
      </c>
      <c r="H1224" s="579"/>
      <c r="I1224" s="511"/>
      <c r="J1224" s="511"/>
      <c r="K1224" s="511"/>
      <c r="L1224" s="512"/>
      <c r="M1224" s="513"/>
    </row>
    <row r="1225" spans="1:13">
      <c r="A1225" s="533"/>
      <c r="B1225" s="576"/>
      <c r="C1225" s="178" t="s">
        <v>561</v>
      </c>
      <c r="D1225" s="172" t="s">
        <v>27</v>
      </c>
      <c r="E1225" s="168">
        <v>0.4</v>
      </c>
      <c r="F1225" s="27">
        <v>1729</v>
      </c>
      <c r="G1225" s="169">
        <f t="shared" si="123"/>
        <v>691.6</v>
      </c>
      <c r="H1225" s="579"/>
      <c r="I1225" s="511"/>
      <c r="J1225" s="511"/>
      <c r="K1225" s="511"/>
      <c r="L1225" s="512"/>
      <c r="M1225" s="513"/>
    </row>
    <row r="1226" spans="1:13">
      <c r="A1226" s="533"/>
      <c r="B1226" s="576"/>
      <c r="C1226" s="159" t="s">
        <v>153</v>
      </c>
      <c r="D1226" s="172" t="s">
        <v>22</v>
      </c>
      <c r="E1226" s="168">
        <v>1</v>
      </c>
      <c r="F1226" s="27">
        <v>14.32</v>
      </c>
      <c r="G1226" s="169">
        <f t="shared" si="123"/>
        <v>14.32</v>
      </c>
      <c r="H1226" s="579"/>
      <c r="I1226" s="511"/>
      <c r="J1226" s="511"/>
      <c r="K1226" s="511"/>
      <c r="L1226" s="512"/>
      <c r="M1226" s="513"/>
    </row>
    <row r="1227" spans="1:13">
      <c r="A1227" s="533"/>
      <c r="B1227" s="576"/>
      <c r="C1227" s="159" t="s">
        <v>59</v>
      </c>
      <c r="D1227" s="172" t="s">
        <v>147</v>
      </c>
      <c r="E1227" s="168">
        <v>1</v>
      </c>
      <c r="F1227" s="168">
        <v>2.64</v>
      </c>
      <c r="G1227" s="169">
        <f t="shared" si="123"/>
        <v>2.64</v>
      </c>
      <c r="H1227" s="579"/>
      <c r="I1227" s="511"/>
      <c r="J1227" s="511"/>
      <c r="K1227" s="511"/>
      <c r="L1227" s="512"/>
      <c r="M1227" s="513"/>
    </row>
    <row r="1228" spans="1:13">
      <c r="A1228" s="533"/>
      <c r="B1228" s="576"/>
      <c r="C1228" s="159" t="s">
        <v>4</v>
      </c>
      <c r="D1228" s="172" t="s">
        <v>147</v>
      </c>
      <c r="E1228" s="168">
        <v>4</v>
      </c>
      <c r="F1228" s="169">
        <v>36.229999999999997</v>
      </c>
      <c r="G1228" s="169">
        <f t="shared" si="123"/>
        <v>144.91999999999999</v>
      </c>
      <c r="H1228" s="579"/>
      <c r="I1228" s="511"/>
      <c r="J1228" s="511"/>
      <c r="K1228" s="511"/>
      <c r="L1228" s="512"/>
      <c r="M1228" s="513"/>
    </row>
    <row r="1229" spans="1:13">
      <c r="A1229" s="533"/>
      <c r="B1229" s="576"/>
      <c r="C1229" s="159" t="s">
        <v>330</v>
      </c>
      <c r="D1229" s="172" t="s">
        <v>27</v>
      </c>
      <c r="E1229" s="168">
        <v>1.2999999999999999E-2</v>
      </c>
      <c r="F1229" s="169">
        <v>1370.13</v>
      </c>
      <c r="G1229" s="169">
        <f t="shared" si="123"/>
        <v>17.811690000000002</v>
      </c>
      <c r="H1229" s="579"/>
      <c r="I1229" s="511"/>
      <c r="J1229" s="511"/>
      <c r="K1229" s="511"/>
      <c r="L1229" s="512"/>
      <c r="M1229" s="513"/>
    </row>
    <row r="1230" spans="1:13">
      <c r="A1230" s="533"/>
      <c r="B1230" s="576"/>
      <c r="C1230" s="159" t="s">
        <v>331</v>
      </c>
      <c r="D1230" s="172" t="s">
        <v>27</v>
      </c>
      <c r="E1230" s="168">
        <v>1.7000000000000001E-2</v>
      </c>
      <c r="F1230" s="169">
        <v>2101.09</v>
      </c>
      <c r="G1230" s="169">
        <f t="shared" si="123"/>
        <v>35.718530000000008</v>
      </c>
      <c r="H1230" s="579"/>
      <c r="I1230" s="511"/>
      <c r="J1230" s="511"/>
      <c r="K1230" s="511"/>
      <c r="L1230" s="512"/>
      <c r="M1230" s="513"/>
    </row>
    <row r="1231" spans="1:13">
      <c r="A1231" s="519" t="s">
        <v>127</v>
      </c>
      <c r="B1231" s="519"/>
      <c r="C1231" s="519"/>
      <c r="D1231" s="519"/>
      <c r="E1231" s="519"/>
      <c r="F1231" s="519"/>
      <c r="G1231" s="181">
        <f>SUM(G1214:G1230)</f>
        <v>1820.6453000000004</v>
      </c>
      <c r="H1231" s="168"/>
      <c r="I1231" s="168"/>
      <c r="J1231" s="168"/>
      <c r="K1231" s="168"/>
      <c r="L1231" s="181"/>
      <c r="M1231" s="181">
        <f>G1231+L1214</f>
        <v>1820.6453000000004</v>
      </c>
    </row>
    <row r="1232" spans="1:13" ht="12.75" customHeight="1">
      <c r="A1232" s="533" t="s">
        <v>663</v>
      </c>
      <c r="B1232" s="576" t="s">
        <v>1029</v>
      </c>
      <c r="C1232" s="178" t="s">
        <v>557</v>
      </c>
      <c r="D1232" s="172" t="s">
        <v>147</v>
      </c>
      <c r="E1232" s="168">
        <v>2</v>
      </c>
      <c r="F1232" s="23">
        <v>8.77</v>
      </c>
      <c r="G1232" s="169">
        <f>E1232*F1232</f>
        <v>17.54</v>
      </c>
      <c r="H1232" s="579" t="s">
        <v>391</v>
      </c>
      <c r="I1232" s="511">
        <v>9400000</v>
      </c>
      <c r="J1232" s="515">
        <v>1</v>
      </c>
      <c r="K1232" s="582" t="s">
        <v>396</v>
      </c>
      <c r="L1232" s="512"/>
      <c r="M1232" s="513"/>
    </row>
    <row r="1233" spans="1:13" ht="27" customHeight="1">
      <c r="A1233" s="533"/>
      <c r="B1233" s="576"/>
      <c r="C1233" s="195" t="s">
        <v>556</v>
      </c>
      <c r="D1233" s="172" t="s">
        <v>50</v>
      </c>
      <c r="E1233" s="168">
        <v>0.3</v>
      </c>
      <c r="F1233" s="23">
        <v>1026</v>
      </c>
      <c r="G1233" s="169">
        <f t="shared" ref="G1233:G1239" si="124">E1233*F1233</f>
        <v>307.8</v>
      </c>
      <c r="H1233" s="579"/>
      <c r="I1233" s="511"/>
      <c r="J1233" s="515"/>
      <c r="K1233" s="583"/>
      <c r="L1233" s="512"/>
      <c r="M1233" s="513"/>
    </row>
    <row r="1234" spans="1:13" ht="12.75" customHeight="1">
      <c r="A1234" s="533"/>
      <c r="B1234" s="576"/>
      <c r="C1234" s="178" t="s">
        <v>552</v>
      </c>
      <c r="D1234" s="172" t="s">
        <v>147</v>
      </c>
      <c r="E1234" s="168">
        <v>3</v>
      </c>
      <c r="F1234" s="23">
        <v>2.7</v>
      </c>
      <c r="G1234" s="169">
        <f t="shared" si="124"/>
        <v>8.1000000000000014</v>
      </c>
      <c r="H1234" s="579"/>
      <c r="I1234" s="511"/>
      <c r="J1234" s="515"/>
      <c r="K1234" s="583"/>
      <c r="L1234" s="512"/>
      <c r="M1234" s="513"/>
    </row>
    <row r="1235" spans="1:13" ht="12.75" customHeight="1">
      <c r="A1235" s="533"/>
      <c r="B1235" s="576"/>
      <c r="C1235" s="178" t="s">
        <v>553</v>
      </c>
      <c r="D1235" s="172" t="s">
        <v>147</v>
      </c>
      <c r="E1235" s="168">
        <v>2</v>
      </c>
      <c r="F1235" s="23">
        <v>4</v>
      </c>
      <c r="G1235" s="169">
        <f t="shared" si="124"/>
        <v>8</v>
      </c>
      <c r="H1235" s="579"/>
      <c r="I1235" s="511"/>
      <c r="J1235" s="515"/>
      <c r="K1235" s="583"/>
      <c r="L1235" s="512"/>
      <c r="M1235" s="513"/>
    </row>
    <row r="1236" spans="1:13" ht="12.75" customHeight="1">
      <c r="A1236" s="533"/>
      <c r="B1236" s="576"/>
      <c r="C1236" s="178" t="s">
        <v>554</v>
      </c>
      <c r="D1236" s="172" t="s">
        <v>147</v>
      </c>
      <c r="E1236" s="168">
        <v>2</v>
      </c>
      <c r="F1236" s="23">
        <v>154</v>
      </c>
      <c r="G1236" s="169">
        <f t="shared" si="124"/>
        <v>308</v>
      </c>
      <c r="H1236" s="579"/>
      <c r="I1236" s="511"/>
      <c r="J1236" s="515"/>
      <c r="K1236" s="583"/>
      <c r="L1236" s="512"/>
      <c r="M1236" s="513"/>
    </row>
    <row r="1237" spans="1:13" ht="12.75" customHeight="1">
      <c r="A1237" s="533"/>
      <c r="B1237" s="576"/>
      <c r="C1237" s="178" t="s">
        <v>555</v>
      </c>
      <c r="D1237" s="172" t="s">
        <v>147</v>
      </c>
      <c r="E1237" s="168">
        <v>2</v>
      </c>
      <c r="F1237" s="23">
        <v>44</v>
      </c>
      <c r="G1237" s="169">
        <f t="shared" si="124"/>
        <v>88</v>
      </c>
      <c r="H1237" s="579"/>
      <c r="I1237" s="511"/>
      <c r="J1237" s="515"/>
      <c r="K1237" s="583"/>
      <c r="L1237" s="512"/>
      <c r="M1237" s="513"/>
    </row>
    <row r="1238" spans="1:13" ht="33.75" customHeight="1">
      <c r="A1238" s="533"/>
      <c r="B1238" s="576"/>
      <c r="C1238" s="195" t="s">
        <v>560</v>
      </c>
      <c r="D1238" s="172" t="s">
        <v>50</v>
      </c>
      <c r="E1238" s="168">
        <v>0.2</v>
      </c>
      <c r="F1238" s="23">
        <v>604.79999999999995</v>
      </c>
      <c r="G1238" s="169">
        <f t="shared" si="124"/>
        <v>120.96</v>
      </c>
      <c r="H1238" s="579"/>
      <c r="I1238" s="511"/>
      <c r="J1238" s="515"/>
      <c r="K1238" s="583"/>
      <c r="L1238" s="512"/>
      <c r="M1238" s="513"/>
    </row>
    <row r="1239" spans="1:13" ht="12.75" customHeight="1">
      <c r="A1239" s="533"/>
      <c r="B1239" s="576"/>
      <c r="C1239" s="178" t="s">
        <v>559</v>
      </c>
      <c r="D1239" s="172" t="s">
        <v>147</v>
      </c>
      <c r="E1239" s="168">
        <v>1</v>
      </c>
      <c r="F1239" s="23">
        <v>30</v>
      </c>
      <c r="G1239" s="23">
        <f t="shared" si="124"/>
        <v>30</v>
      </c>
      <c r="H1239" s="579"/>
      <c r="I1239" s="511"/>
      <c r="J1239" s="515"/>
      <c r="K1239" s="583"/>
      <c r="L1239" s="512"/>
      <c r="M1239" s="513"/>
    </row>
    <row r="1240" spans="1:13">
      <c r="A1240" s="533"/>
      <c r="B1240" s="576"/>
      <c r="C1240" s="178" t="s">
        <v>144</v>
      </c>
      <c r="D1240" s="172" t="s">
        <v>143</v>
      </c>
      <c r="E1240" s="168">
        <v>6.0000000000000001E-3</v>
      </c>
      <c r="F1240" s="27">
        <v>190</v>
      </c>
      <c r="G1240" s="169">
        <f t="shared" ref="G1240:G1250" si="125">E1240*F1240</f>
        <v>1.1400000000000001</v>
      </c>
      <c r="H1240" s="579"/>
      <c r="I1240" s="511"/>
      <c r="J1240" s="511"/>
      <c r="K1240" s="583"/>
      <c r="L1240" s="512"/>
      <c r="M1240" s="513"/>
    </row>
    <row r="1241" spans="1:13">
      <c r="A1241" s="533"/>
      <c r="B1241" s="576"/>
      <c r="C1241" s="197" t="s">
        <v>218</v>
      </c>
      <c r="D1241" s="172" t="s">
        <v>143</v>
      </c>
      <c r="E1241" s="168">
        <v>3.0000000000000001E-3</v>
      </c>
      <c r="F1241" s="27">
        <v>198.36</v>
      </c>
      <c r="G1241" s="169">
        <f t="shared" si="125"/>
        <v>0.59508000000000005</v>
      </c>
      <c r="H1241" s="579"/>
      <c r="I1241" s="511"/>
      <c r="J1241" s="511"/>
      <c r="K1241" s="583"/>
      <c r="L1241" s="512"/>
      <c r="M1241" s="513"/>
    </row>
    <row r="1242" spans="1:13">
      <c r="A1242" s="533"/>
      <c r="B1242" s="576"/>
      <c r="C1242" s="178" t="s">
        <v>96</v>
      </c>
      <c r="D1242" s="172" t="s">
        <v>146</v>
      </c>
      <c r="E1242" s="168">
        <v>1</v>
      </c>
      <c r="F1242" s="27">
        <v>23.5</v>
      </c>
      <c r="G1242" s="169">
        <f t="shared" si="125"/>
        <v>23.5</v>
      </c>
      <c r="H1242" s="579"/>
      <c r="I1242" s="511"/>
      <c r="J1242" s="511"/>
      <c r="K1242" s="583"/>
      <c r="L1242" s="512"/>
      <c r="M1242" s="513"/>
    </row>
    <row r="1243" spans="1:13">
      <c r="A1243" s="533"/>
      <c r="B1243" s="576"/>
      <c r="C1243" s="159" t="s">
        <v>59</v>
      </c>
      <c r="D1243" s="172" t="s">
        <v>147</v>
      </c>
      <c r="E1243" s="168">
        <v>1</v>
      </c>
      <c r="F1243" s="168">
        <v>2.64</v>
      </c>
      <c r="G1243" s="169">
        <f t="shared" si="125"/>
        <v>2.64</v>
      </c>
      <c r="H1243" s="579"/>
      <c r="I1243" s="511"/>
      <c r="J1243" s="511"/>
      <c r="K1243" s="583"/>
      <c r="L1243" s="512"/>
      <c r="M1243" s="513"/>
    </row>
    <row r="1244" spans="1:13">
      <c r="A1244" s="533"/>
      <c r="B1244" s="576"/>
      <c r="C1244" s="178" t="s">
        <v>562</v>
      </c>
      <c r="D1244" s="172" t="s">
        <v>147</v>
      </c>
      <c r="E1244" s="168">
        <v>1</v>
      </c>
      <c r="F1244" s="23">
        <v>13.6</v>
      </c>
      <c r="G1244" s="169">
        <f t="shared" si="125"/>
        <v>13.6</v>
      </c>
      <c r="H1244" s="579"/>
      <c r="I1244" s="511"/>
      <c r="J1244" s="511"/>
      <c r="K1244" s="583"/>
      <c r="L1244" s="512"/>
      <c r="M1244" s="513"/>
    </row>
    <row r="1245" spans="1:13">
      <c r="A1245" s="533"/>
      <c r="B1245" s="576"/>
      <c r="C1245" s="159" t="s">
        <v>153</v>
      </c>
      <c r="D1245" s="172" t="s">
        <v>22</v>
      </c>
      <c r="E1245" s="168">
        <v>2</v>
      </c>
      <c r="F1245" s="27">
        <v>14.32</v>
      </c>
      <c r="G1245" s="169">
        <f t="shared" si="125"/>
        <v>28.64</v>
      </c>
      <c r="H1245" s="579"/>
      <c r="I1245" s="511"/>
      <c r="J1245" s="511"/>
      <c r="K1245" s="583"/>
      <c r="L1245" s="512"/>
      <c r="M1245" s="513"/>
    </row>
    <row r="1246" spans="1:13">
      <c r="A1246" s="533"/>
      <c r="B1246" s="576"/>
      <c r="C1246" s="159" t="s">
        <v>4</v>
      </c>
      <c r="D1246" s="172" t="s">
        <v>147</v>
      </c>
      <c r="E1246" s="168">
        <v>2</v>
      </c>
      <c r="F1246" s="169">
        <v>36.229999999999997</v>
      </c>
      <c r="G1246" s="169">
        <f t="shared" si="125"/>
        <v>72.459999999999994</v>
      </c>
      <c r="H1246" s="579"/>
      <c r="I1246" s="511"/>
      <c r="J1246" s="511"/>
      <c r="K1246" s="583"/>
      <c r="L1246" s="512"/>
      <c r="M1246" s="513"/>
    </row>
    <row r="1247" spans="1:13">
      <c r="A1247" s="533"/>
      <c r="B1247" s="576"/>
      <c r="C1247" s="159" t="s">
        <v>551</v>
      </c>
      <c r="D1247" s="172" t="s">
        <v>147</v>
      </c>
      <c r="E1247" s="168">
        <v>1</v>
      </c>
      <c r="F1247" s="169">
        <v>83.5</v>
      </c>
      <c r="G1247" s="169">
        <f t="shared" si="125"/>
        <v>83.5</v>
      </c>
      <c r="H1247" s="579"/>
      <c r="I1247" s="511"/>
      <c r="J1247" s="511"/>
      <c r="K1247" s="583"/>
      <c r="L1247" s="512"/>
      <c r="M1247" s="513"/>
    </row>
    <row r="1248" spans="1:13">
      <c r="A1248" s="533"/>
      <c r="B1248" s="576"/>
      <c r="C1248" s="178" t="s">
        <v>561</v>
      </c>
      <c r="D1248" s="172" t="s">
        <v>27</v>
      </c>
      <c r="E1248" s="168">
        <v>0.4</v>
      </c>
      <c r="F1248" s="27">
        <v>1729</v>
      </c>
      <c r="G1248" s="169">
        <f t="shared" si="125"/>
        <v>691.6</v>
      </c>
      <c r="H1248" s="579"/>
      <c r="I1248" s="511"/>
      <c r="J1248" s="511"/>
      <c r="K1248" s="583"/>
      <c r="L1248" s="512"/>
      <c r="M1248" s="513"/>
    </row>
    <row r="1249" spans="1:13">
      <c r="A1249" s="533"/>
      <c r="B1249" s="576"/>
      <c r="C1249" s="159" t="s">
        <v>330</v>
      </c>
      <c r="D1249" s="172" t="s">
        <v>27</v>
      </c>
      <c r="E1249" s="168">
        <v>1.2999999999999999E-2</v>
      </c>
      <c r="F1249" s="169">
        <v>1370.13</v>
      </c>
      <c r="G1249" s="169">
        <f t="shared" si="125"/>
        <v>17.811690000000002</v>
      </c>
      <c r="H1249" s="579"/>
      <c r="I1249" s="511"/>
      <c r="J1249" s="511"/>
      <c r="K1249" s="583"/>
      <c r="L1249" s="512"/>
      <c r="M1249" s="513"/>
    </row>
    <row r="1250" spans="1:13">
      <c r="A1250" s="533"/>
      <c r="B1250" s="576"/>
      <c r="C1250" s="159" t="s">
        <v>331</v>
      </c>
      <c r="D1250" s="172" t="s">
        <v>27</v>
      </c>
      <c r="E1250" s="168">
        <v>1.7000000000000001E-2</v>
      </c>
      <c r="F1250" s="169">
        <v>2101.09</v>
      </c>
      <c r="G1250" s="169">
        <f t="shared" si="125"/>
        <v>35.718530000000008</v>
      </c>
      <c r="H1250" s="579"/>
      <c r="I1250" s="511"/>
      <c r="J1250" s="511"/>
      <c r="K1250" s="609"/>
      <c r="L1250" s="512"/>
      <c r="M1250" s="513"/>
    </row>
    <row r="1251" spans="1:13">
      <c r="A1251" s="519" t="s">
        <v>127</v>
      </c>
      <c r="B1251" s="519"/>
      <c r="C1251" s="519"/>
      <c r="D1251" s="519"/>
      <c r="E1251" s="519"/>
      <c r="F1251" s="519"/>
      <c r="G1251" s="181">
        <f>SUM(G1232:G1250)</f>
        <v>1859.6053000000002</v>
      </c>
      <c r="H1251" s="168"/>
      <c r="I1251" s="168"/>
      <c r="J1251" s="168"/>
      <c r="K1251" s="168"/>
      <c r="L1251" s="181"/>
      <c r="M1251" s="181">
        <f>G1251+L1232</f>
        <v>1859.6053000000002</v>
      </c>
    </row>
    <row r="1252" spans="1:13" ht="12.75" customHeight="1">
      <c r="A1252" s="533" t="s">
        <v>664</v>
      </c>
      <c r="B1252" s="576" t="s">
        <v>1030</v>
      </c>
      <c r="C1252" s="178" t="s">
        <v>557</v>
      </c>
      <c r="D1252" s="172" t="s">
        <v>147</v>
      </c>
      <c r="E1252" s="168">
        <v>2</v>
      </c>
      <c r="F1252" s="23">
        <v>8.77</v>
      </c>
      <c r="G1252" s="169">
        <f>E1252*F1252</f>
        <v>17.54</v>
      </c>
      <c r="H1252" s="579" t="s">
        <v>391</v>
      </c>
      <c r="I1252" s="511">
        <v>9400000</v>
      </c>
      <c r="J1252" s="515">
        <v>1</v>
      </c>
      <c r="K1252" s="582" t="s">
        <v>396</v>
      </c>
      <c r="L1252" s="512"/>
      <c r="M1252" s="513"/>
    </row>
    <row r="1253" spans="1:13" ht="27" customHeight="1">
      <c r="A1253" s="533"/>
      <c r="B1253" s="576"/>
      <c r="C1253" s="195" t="s">
        <v>556</v>
      </c>
      <c r="D1253" s="172" t="s">
        <v>50</v>
      </c>
      <c r="E1253" s="168">
        <v>0.3</v>
      </c>
      <c r="F1253" s="23">
        <v>1026</v>
      </c>
      <c r="G1253" s="169">
        <f t="shared" ref="G1253:G1259" si="126">E1253*F1253</f>
        <v>307.8</v>
      </c>
      <c r="H1253" s="579"/>
      <c r="I1253" s="511"/>
      <c r="J1253" s="515"/>
      <c r="K1253" s="583"/>
      <c r="L1253" s="512"/>
      <c r="M1253" s="513"/>
    </row>
    <row r="1254" spans="1:13" ht="12.75" customHeight="1">
      <c r="A1254" s="533"/>
      <c r="B1254" s="576"/>
      <c r="C1254" s="178" t="s">
        <v>552</v>
      </c>
      <c r="D1254" s="172" t="s">
        <v>147</v>
      </c>
      <c r="E1254" s="168">
        <v>3</v>
      </c>
      <c r="F1254" s="23">
        <v>2.7</v>
      </c>
      <c r="G1254" s="169">
        <f t="shared" si="126"/>
        <v>8.1000000000000014</v>
      </c>
      <c r="H1254" s="579"/>
      <c r="I1254" s="511"/>
      <c r="J1254" s="515"/>
      <c r="K1254" s="583"/>
      <c r="L1254" s="512"/>
      <c r="M1254" s="513"/>
    </row>
    <row r="1255" spans="1:13" ht="12.75" customHeight="1">
      <c r="A1255" s="533"/>
      <c r="B1255" s="576"/>
      <c r="C1255" s="178" t="s">
        <v>553</v>
      </c>
      <c r="D1255" s="172" t="s">
        <v>147</v>
      </c>
      <c r="E1255" s="168">
        <v>2</v>
      </c>
      <c r="F1255" s="23">
        <v>4</v>
      </c>
      <c r="G1255" s="169">
        <f t="shared" si="126"/>
        <v>8</v>
      </c>
      <c r="H1255" s="579"/>
      <c r="I1255" s="511"/>
      <c r="J1255" s="515"/>
      <c r="K1255" s="583"/>
      <c r="L1255" s="512"/>
      <c r="M1255" s="513"/>
    </row>
    <row r="1256" spans="1:13" ht="12.75" customHeight="1">
      <c r="A1256" s="533"/>
      <c r="B1256" s="576"/>
      <c r="C1256" s="178" t="s">
        <v>554</v>
      </c>
      <c r="D1256" s="172" t="s">
        <v>147</v>
      </c>
      <c r="E1256" s="168">
        <v>2</v>
      </c>
      <c r="F1256" s="23">
        <v>154</v>
      </c>
      <c r="G1256" s="169">
        <f t="shared" si="126"/>
        <v>308</v>
      </c>
      <c r="H1256" s="579"/>
      <c r="I1256" s="511"/>
      <c r="J1256" s="515"/>
      <c r="K1256" s="583"/>
      <c r="L1256" s="512"/>
      <c r="M1256" s="513"/>
    </row>
    <row r="1257" spans="1:13" ht="12.75" customHeight="1">
      <c r="A1257" s="533"/>
      <c r="B1257" s="576"/>
      <c r="C1257" s="178" t="s">
        <v>555</v>
      </c>
      <c r="D1257" s="172" t="s">
        <v>147</v>
      </c>
      <c r="E1257" s="168">
        <v>2</v>
      </c>
      <c r="F1257" s="23">
        <v>44</v>
      </c>
      <c r="G1257" s="169">
        <f t="shared" si="126"/>
        <v>88</v>
      </c>
      <c r="H1257" s="579"/>
      <c r="I1257" s="511"/>
      <c r="J1257" s="515"/>
      <c r="K1257" s="583"/>
      <c r="L1257" s="512"/>
      <c r="M1257" s="513"/>
    </row>
    <row r="1258" spans="1:13" ht="34.5" customHeight="1">
      <c r="A1258" s="533"/>
      <c r="B1258" s="576"/>
      <c r="C1258" s="195" t="s">
        <v>560</v>
      </c>
      <c r="D1258" s="172" t="s">
        <v>50</v>
      </c>
      <c r="E1258" s="168">
        <v>0.2</v>
      </c>
      <c r="F1258" s="23">
        <v>604.79999999999995</v>
      </c>
      <c r="G1258" s="169">
        <f t="shared" si="126"/>
        <v>120.96</v>
      </c>
      <c r="H1258" s="579"/>
      <c r="I1258" s="511"/>
      <c r="J1258" s="515"/>
      <c r="K1258" s="583"/>
      <c r="L1258" s="512"/>
      <c r="M1258" s="513"/>
    </row>
    <row r="1259" spans="1:13" ht="12.75" customHeight="1">
      <c r="A1259" s="533"/>
      <c r="B1259" s="576"/>
      <c r="C1259" s="178" t="s">
        <v>559</v>
      </c>
      <c r="D1259" s="172" t="s">
        <v>147</v>
      </c>
      <c r="E1259" s="168">
        <v>1</v>
      </c>
      <c r="F1259" s="23">
        <v>30</v>
      </c>
      <c r="G1259" s="23">
        <f t="shared" si="126"/>
        <v>30</v>
      </c>
      <c r="H1259" s="579"/>
      <c r="I1259" s="511"/>
      <c r="J1259" s="515"/>
      <c r="K1259" s="583"/>
      <c r="L1259" s="512"/>
      <c r="M1259" s="513"/>
    </row>
    <row r="1260" spans="1:13">
      <c r="A1260" s="533"/>
      <c r="B1260" s="576"/>
      <c r="C1260" s="178" t="s">
        <v>144</v>
      </c>
      <c r="D1260" s="172" t="s">
        <v>143</v>
      </c>
      <c r="E1260" s="168">
        <v>6.0000000000000001E-3</v>
      </c>
      <c r="F1260" s="27">
        <v>190</v>
      </c>
      <c r="G1260" s="169">
        <f t="shared" ref="G1260:G1269" si="127">E1260*F1260</f>
        <v>1.1400000000000001</v>
      </c>
      <c r="H1260" s="579"/>
      <c r="I1260" s="511"/>
      <c r="J1260" s="511"/>
      <c r="K1260" s="583"/>
      <c r="L1260" s="512"/>
      <c r="M1260" s="513"/>
    </row>
    <row r="1261" spans="1:13">
      <c r="A1261" s="533"/>
      <c r="B1261" s="576"/>
      <c r="C1261" s="197" t="s">
        <v>271</v>
      </c>
      <c r="D1261" s="172" t="s">
        <v>143</v>
      </c>
      <c r="E1261" s="168">
        <v>3.0000000000000001E-3</v>
      </c>
      <c r="F1261" s="27">
        <v>198.36</v>
      </c>
      <c r="G1261" s="169">
        <f t="shared" si="127"/>
        <v>0.59508000000000005</v>
      </c>
      <c r="H1261" s="579"/>
      <c r="I1261" s="511"/>
      <c r="J1261" s="511"/>
      <c r="K1261" s="583"/>
      <c r="L1261" s="512"/>
      <c r="M1261" s="513"/>
    </row>
    <row r="1262" spans="1:13">
      <c r="A1262" s="533"/>
      <c r="B1262" s="576"/>
      <c r="C1262" s="178" t="s">
        <v>96</v>
      </c>
      <c r="D1262" s="172" t="s">
        <v>146</v>
      </c>
      <c r="E1262" s="168">
        <v>1</v>
      </c>
      <c r="F1262" s="27">
        <v>23.5</v>
      </c>
      <c r="G1262" s="169">
        <f t="shared" si="127"/>
        <v>23.5</v>
      </c>
      <c r="H1262" s="579"/>
      <c r="I1262" s="511"/>
      <c r="J1262" s="511"/>
      <c r="K1262" s="583"/>
      <c r="L1262" s="512"/>
      <c r="M1262" s="513"/>
    </row>
    <row r="1263" spans="1:13">
      <c r="A1263" s="533"/>
      <c r="B1263" s="576"/>
      <c r="C1263" s="159" t="s">
        <v>153</v>
      </c>
      <c r="D1263" s="172" t="s">
        <v>22</v>
      </c>
      <c r="E1263" s="168">
        <v>0.1</v>
      </c>
      <c r="F1263" s="27">
        <v>14.32</v>
      </c>
      <c r="G1263" s="169">
        <f t="shared" si="127"/>
        <v>1.4320000000000002</v>
      </c>
      <c r="H1263" s="579"/>
      <c r="I1263" s="511"/>
      <c r="J1263" s="511"/>
      <c r="K1263" s="583"/>
      <c r="L1263" s="512"/>
      <c r="M1263" s="513"/>
    </row>
    <row r="1264" spans="1:13">
      <c r="A1264" s="533"/>
      <c r="B1264" s="576"/>
      <c r="C1264" s="178" t="s">
        <v>561</v>
      </c>
      <c r="D1264" s="172" t="s">
        <v>27</v>
      </c>
      <c r="E1264" s="168">
        <v>0.3</v>
      </c>
      <c r="F1264" s="27">
        <v>1729</v>
      </c>
      <c r="G1264" s="169">
        <f t="shared" si="127"/>
        <v>518.69999999999993</v>
      </c>
      <c r="H1264" s="579"/>
      <c r="I1264" s="511"/>
      <c r="J1264" s="511"/>
      <c r="K1264" s="583"/>
      <c r="L1264" s="512"/>
      <c r="M1264" s="513"/>
    </row>
    <row r="1265" spans="1:13">
      <c r="A1265" s="533"/>
      <c r="B1265" s="576"/>
      <c r="C1265" s="178" t="s">
        <v>562</v>
      </c>
      <c r="D1265" s="172" t="s">
        <v>147</v>
      </c>
      <c r="E1265" s="168">
        <v>1</v>
      </c>
      <c r="F1265" s="23">
        <v>13.6</v>
      </c>
      <c r="G1265" s="169">
        <f t="shared" si="127"/>
        <v>13.6</v>
      </c>
      <c r="H1265" s="579"/>
      <c r="I1265" s="511"/>
      <c r="J1265" s="511"/>
      <c r="K1265" s="583"/>
      <c r="L1265" s="512"/>
      <c r="M1265" s="513"/>
    </row>
    <row r="1266" spans="1:13">
      <c r="A1266" s="533"/>
      <c r="B1266" s="576"/>
      <c r="C1266" s="159" t="s">
        <v>59</v>
      </c>
      <c r="D1266" s="172" t="s">
        <v>147</v>
      </c>
      <c r="E1266" s="168">
        <v>1</v>
      </c>
      <c r="F1266" s="168">
        <v>2.64</v>
      </c>
      <c r="G1266" s="169">
        <f t="shared" si="127"/>
        <v>2.64</v>
      </c>
      <c r="H1266" s="579"/>
      <c r="I1266" s="511"/>
      <c r="J1266" s="511"/>
      <c r="K1266" s="583"/>
      <c r="L1266" s="512"/>
      <c r="M1266" s="513"/>
    </row>
    <row r="1267" spans="1:13">
      <c r="A1267" s="533"/>
      <c r="B1267" s="576"/>
      <c r="C1267" s="159" t="s">
        <v>4</v>
      </c>
      <c r="D1267" s="172" t="s">
        <v>147</v>
      </c>
      <c r="E1267" s="168">
        <v>2</v>
      </c>
      <c r="F1267" s="169">
        <v>36.229999999999997</v>
      </c>
      <c r="G1267" s="169">
        <f t="shared" si="127"/>
        <v>72.459999999999994</v>
      </c>
      <c r="H1267" s="579"/>
      <c r="I1267" s="511"/>
      <c r="J1267" s="511"/>
      <c r="K1267" s="583"/>
      <c r="L1267" s="512"/>
      <c r="M1267" s="513"/>
    </row>
    <row r="1268" spans="1:13">
      <c r="A1268" s="533"/>
      <c r="B1268" s="576"/>
      <c r="C1268" s="159" t="s">
        <v>330</v>
      </c>
      <c r="D1268" s="172" t="s">
        <v>27</v>
      </c>
      <c r="E1268" s="168">
        <v>1.2999999999999999E-2</v>
      </c>
      <c r="F1268" s="169">
        <v>1370.13</v>
      </c>
      <c r="G1268" s="169">
        <f t="shared" si="127"/>
        <v>17.811690000000002</v>
      </c>
      <c r="H1268" s="579"/>
      <c r="I1268" s="511"/>
      <c r="J1268" s="511"/>
      <c r="K1268" s="583"/>
      <c r="L1268" s="512"/>
      <c r="M1268" s="513"/>
    </row>
    <row r="1269" spans="1:13">
      <c r="A1269" s="533"/>
      <c r="B1269" s="576"/>
      <c r="C1269" s="159" t="s">
        <v>331</v>
      </c>
      <c r="D1269" s="172" t="s">
        <v>27</v>
      </c>
      <c r="E1269" s="168">
        <v>1.7000000000000001E-2</v>
      </c>
      <c r="F1269" s="169">
        <v>2101.09</v>
      </c>
      <c r="G1269" s="169">
        <f t="shared" si="127"/>
        <v>35.718530000000008</v>
      </c>
      <c r="H1269" s="579"/>
      <c r="I1269" s="511"/>
      <c r="J1269" s="511"/>
      <c r="K1269" s="609"/>
      <c r="L1269" s="512"/>
      <c r="M1269" s="513"/>
    </row>
    <row r="1270" spans="1:13">
      <c r="A1270" s="519" t="s">
        <v>127</v>
      </c>
      <c r="B1270" s="519"/>
      <c r="C1270" s="519"/>
      <c r="D1270" s="519"/>
      <c r="E1270" s="519"/>
      <c r="F1270" s="519"/>
      <c r="G1270" s="181">
        <f>SUM(G1252:G1269)</f>
        <v>1575.9973000000002</v>
      </c>
      <c r="H1270" s="168"/>
      <c r="I1270" s="168"/>
      <c r="J1270" s="168"/>
      <c r="K1270" s="168"/>
      <c r="L1270" s="181"/>
      <c r="M1270" s="181">
        <f>G1270+L1252</f>
        <v>1575.9973000000002</v>
      </c>
    </row>
    <row r="1271" spans="1:13" ht="12.75" customHeight="1">
      <c r="A1271" s="533" t="s">
        <v>665</v>
      </c>
      <c r="B1271" s="576" t="s">
        <v>296</v>
      </c>
      <c r="C1271" s="178" t="s">
        <v>557</v>
      </c>
      <c r="D1271" s="172" t="s">
        <v>147</v>
      </c>
      <c r="E1271" s="168">
        <v>2</v>
      </c>
      <c r="F1271" s="23">
        <v>8.77</v>
      </c>
      <c r="G1271" s="169">
        <f>E1271*F1271</f>
        <v>17.54</v>
      </c>
      <c r="H1271" s="579" t="s">
        <v>391</v>
      </c>
      <c r="I1271" s="511">
        <v>9400000</v>
      </c>
      <c r="J1271" s="515">
        <v>1</v>
      </c>
      <c r="K1271" s="582" t="s">
        <v>396</v>
      </c>
      <c r="L1271" s="512"/>
      <c r="M1271" s="513"/>
    </row>
    <row r="1272" spans="1:13" ht="25.5" customHeight="1">
      <c r="A1272" s="533"/>
      <c r="B1272" s="576"/>
      <c r="C1272" s="195" t="s">
        <v>556</v>
      </c>
      <c r="D1272" s="172" t="s">
        <v>50</v>
      </c>
      <c r="E1272" s="168">
        <v>0.3</v>
      </c>
      <c r="F1272" s="23">
        <v>1026</v>
      </c>
      <c r="G1272" s="169">
        <f t="shared" ref="G1272:G1278" si="128">E1272*F1272</f>
        <v>307.8</v>
      </c>
      <c r="H1272" s="579"/>
      <c r="I1272" s="511"/>
      <c r="J1272" s="515"/>
      <c r="K1272" s="583"/>
      <c r="L1272" s="512"/>
      <c r="M1272" s="513"/>
    </row>
    <row r="1273" spans="1:13" ht="12.75" customHeight="1">
      <c r="A1273" s="533"/>
      <c r="B1273" s="576"/>
      <c r="C1273" s="178" t="s">
        <v>552</v>
      </c>
      <c r="D1273" s="172" t="s">
        <v>147</v>
      </c>
      <c r="E1273" s="168">
        <v>5</v>
      </c>
      <c r="F1273" s="23">
        <v>2.7</v>
      </c>
      <c r="G1273" s="169">
        <f t="shared" si="128"/>
        <v>13.5</v>
      </c>
      <c r="H1273" s="579"/>
      <c r="I1273" s="511"/>
      <c r="J1273" s="515"/>
      <c r="K1273" s="583"/>
      <c r="L1273" s="512"/>
      <c r="M1273" s="513"/>
    </row>
    <row r="1274" spans="1:13" ht="12.75" customHeight="1">
      <c r="A1274" s="533"/>
      <c r="B1274" s="576"/>
      <c r="C1274" s="178" t="s">
        <v>553</v>
      </c>
      <c r="D1274" s="172" t="s">
        <v>147</v>
      </c>
      <c r="E1274" s="168">
        <v>5</v>
      </c>
      <c r="F1274" s="23">
        <v>4</v>
      </c>
      <c r="G1274" s="169">
        <f t="shared" si="128"/>
        <v>20</v>
      </c>
      <c r="H1274" s="579"/>
      <c r="I1274" s="511"/>
      <c r="J1274" s="515"/>
      <c r="K1274" s="583"/>
      <c r="L1274" s="512"/>
      <c r="M1274" s="513"/>
    </row>
    <row r="1275" spans="1:13" ht="12.75" customHeight="1">
      <c r="A1275" s="533"/>
      <c r="B1275" s="576"/>
      <c r="C1275" s="178" t="s">
        <v>554</v>
      </c>
      <c r="D1275" s="172" t="s">
        <v>147</v>
      </c>
      <c r="E1275" s="168">
        <v>4</v>
      </c>
      <c r="F1275" s="23">
        <v>154</v>
      </c>
      <c r="G1275" s="169">
        <f t="shared" si="128"/>
        <v>616</v>
      </c>
      <c r="H1275" s="579"/>
      <c r="I1275" s="511"/>
      <c r="J1275" s="515"/>
      <c r="K1275" s="583"/>
      <c r="L1275" s="512"/>
      <c r="M1275" s="513"/>
    </row>
    <row r="1276" spans="1:13" ht="12.75" customHeight="1">
      <c r="A1276" s="533"/>
      <c r="B1276" s="576"/>
      <c r="C1276" s="178" t="s">
        <v>555</v>
      </c>
      <c r="D1276" s="172" t="s">
        <v>147</v>
      </c>
      <c r="E1276" s="168">
        <v>4</v>
      </c>
      <c r="F1276" s="23">
        <v>44</v>
      </c>
      <c r="G1276" s="169">
        <f t="shared" si="128"/>
        <v>176</v>
      </c>
      <c r="H1276" s="579"/>
      <c r="I1276" s="511"/>
      <c r="J1276" s="515"/>
      <c r="K1276" s="583"/>
      <c r="L1276" s="512"/>
      <c r="M1276" s="513"/>
    </row>
    <row r="1277" spans="1:13" ht="32.25" customHeight="1">
      <c r="A1277" s="533"/>
      <c r="B1277" s="576"/>
      <c r="C1277" s="195" t="s">
        <v>560</v>
      </c>
      <c r="D1277" s="172" t="s">
        <v>50</v>
      </c>
      <c r="E1277" s="168">
        <v>0.2</v>
      </c>
      <c r="F1277" s="23">
        <v>604.79999999999995</v>
      </c>
      <c r="G1277" s="169">
        <f t="shared" si="128"/>
        <v>120.96</v>
      </c>
      <c r="H1277" s="579"/>
      <c r="I1277" s="511"/>
      <c r="J1277" s="515"/>
      <c r="K1277" s="583"/>
      <c r="L1277" s="512"/>
      <c r="M1277" s="513"/>
    </row>
    <row r="1278" spans="1:13" ht="12.75" customHeight="1">
      <c r="A1278" s="533"/>
      <c r="B1278" s="576"/>
      <c r="C1278" s="178" t="s">
        <v>563</v>
      </c>
      <c r="D1278" s="172" t="s">
        <v>50</v>
      </c>
      <c r="E1278" s="168">
        <v>0.05</v>
      </c>
      <c r="F1278" s="23">
        <v>2650</v>
      </c>
      <c r="G1278" s="169">
        <f t="shared" si="128"/>
        <v>132.5</v>
      </c>
      <c r="H1278" s="579"/>
      <c r="I1278" s="511"/>
      <c r="J1278" s="515"/>
      <c r="K1278" s="583"/>
      <c r="L1278" s="512"/>
      <c r="M1278" s="513"/>
    </row>
    <row r="1279" spans="1:13">
      <c r="A1279" s="533"/>
      <c r="B1279" s="576"/>
      <c r="C1279" s="178" t="s">
        <v>144</v>
      </c>
      <c r="D1279" s="172" t="s">
        <v>143</v>
      </c>
      <c r="E1279" s="168">
        <v>6.0000000000000001E-3</v>
      </c>
      <c r="F1279" s="27">
        <v>190</v>
      </c>
      <c r="G1279" s="169">
        <f t="shared" ref="G1279:G1288" si="129">E1279*F1279</f>
        <v>1.1400000000000001</v>
      </c>
      <c r="H1279" s="579"/>
      <c r="I1279" s="511"/>
      <c r="J1279" s="511"/>
      <c r="K1279" s="583"/>
      <c r="L1279" s="512"/>
      <c r="M1279" s="513"/>
    </row>
    <row r="1280" spans="1:13">
      <c r="A1280" s="533"/>
      <c r="B1280" s="576"/>
      <c r="C1280" s="197" t="s">
        <v>218</v>
      </c>
      <c r="D1280" s="172" t="s">
        <v>143</v>
      </c>
      <c r="E1280" s="168">
        <v>3.0000000000000001E-3</v>
      </c>
      <c r="F1280" s="27">
        <v>198.36</v>
      </c>
      <c r="G1280" s="169">
        <f t="shared" si="129"/>
        <v>0.59508000000000005</v>
      </c>
      <c r="H1280" s="579"/>
      <c r="I1280" s="511"/>
      <c r="J1280" s="511"/>
      <c r="K1280" s="583"/>
      <c r="L1280" s="512"/>
      <c r="M1280" s="513"/>
    </row>
    <row r="1281" spans="1:13">
      <c r="A1281" s="533"/>
      <c r="B1281" s="576"/>
      <c r="C1281" s="178" t="s">
        <v>96</v>
      </c>
      <c r="D1281" s="172" t="s">
        <v>146</v>
      </c>
      <c r="E1281" s="168">
        <v>1</v>
      </c>
      <c r="F1281" s="27">
        <v>23.5</v>
      </c>
      <c r="G1281" s="169">
        <f t="shared" si="129"/>
        <v>23.5</v>
      </c>
      <c r="H1281" s="579"/>
      <c r="I1281" s="511"/>
      <c r="J1281" s="511"/>
      <c r="K1281" s="583"/>
      <c r="L1281" s="512"/>
      <c r="M1281" s="513"/>
    </row>
    <row r="1282" spans="1:13">
      <c r="A1282" s="533"/>
      <c r="B1282" s="576"/>
      <c r="C1282" s="159" t="s">
        <v>153</v>
      </c>
      <c r="D1282" s="172" t="s">
        <v>22</v>
      </c>
      <c r="E1282" s="168">
        <v>0.1</v>
      </c>
      <c r="F1282" s="27">
        <v>14.32</v>
      </c>
      <c r="G1282" s="169">
        <f t="shared" si="129"/>
        <v>1.4320000000000002</v>
      </c>
      <c r="H1282" s="579"/>
      <c r="I1282" s="511"/>
      <c r="J1282" s="511"/>
      <c r="K1282" s="583"/>
      <c r="L1282" s="512"/>
      <c r="M1282" s="513"/>
    </row>
    <row r="1283" spans="1:13">
      <c r="A1283" s="533"/>
      <c r="B1283" s="576"/>
      <c r="C1283" s="178" t="s">
        <v>561</v>
      </c>
      <c r="D1283" s="172" t="s">
        <v>27</v>
      </c>
      <c r="E1283" s="168">
        <v>0.1</v>
      </c>
      <c r="F1283" s="27">
        <v>1729</v>
      </c>
      <c r="G1283" s="169">
        <f t="shared" si="129"/>
        <v>172.9</v>
      </c>
      <c r="H1283" s="579"/>
      <c r="I1283" s="511"/>
      <c r="J1283" s="511"/>
      <c r="K1283" s="583"/>
      <c r="L1283" s="512"/>
      <c r="M1283" s="513"/>
    </row>
    <row r="1284" spans="1:13">
      <c r="A1284" s="533"/>
      <c r="B1284" s="576"/>
      <c r="C1284" s="159" t="s">
        <v>4</v>
      </c>
      <c r="D1284" s="172" t="s">
        <v>147</v>
      </c>
      <c r="E1284" s="168">
        <v>3</v>
      </c>
      <c r="F1284" s="169">
        <v>36.229999999999997</v>
      </c>
      <c r="G1284" s="169">
        <f t="shared" si="129"/>
        <v>108.69</v>
      </c>
      <c r="H1284" s="579"/>
      <c r="I1284" s="511"/>
      <c r="J1284" s="511"/>
      <c r="K1284" s="583"/>
      <c r="L1284" s="512"/>
      <c r="M1284" s="513"/>
    </row>
    <row r="1285" spans="1:13">
      <c r="A1285" s="533"/>
      <c r="B1285" s="576"/>
      <c r="C1285" s="178" t="s">
        <v>562</v>
      </c>
      <c r="D1285" s="172" t="s">
        <v>147</v>
      </c>
      <c r="E1285" s="168">
        <v>1</v>
      </c>
      <c r="F1285" s="23">
        <v>13.6</v>
      </c>
      <c r="G1285" s="169">
        <f t="shared" si="129"/>
        <v>13.6</v>
      </c>
      <c r="H1285" s="579"/>
      <c r="I1285" s="511"/>
      <c r="J1285" s="511"/>
      <c r="K1285" s="583"/>
      <c r="L1285" s="512"/>
      <c r="M1285" s="513"/>
    </row>
    <row r="1286" spans="1:13">
      <c r="A1286" s="533"/>
      <c r="B1286" s="576"/>
      <c r="C1286" s="159" t="s">
        <v>59</v>
      </c>
      <c r="D1286" s="172" t="s">
        <v>147</v>
      </c>
      <c r="E1286" s="168">
        <v>1</v>
      </c>
      <c r="F1286" s="168">
        <v>2.64</v>
      </c>
      <c r="G1286" s="169">
        <f t="shared" si="129"/>
        <v>2.64</v>
      </c>
      <c r="H1286" s="579"/>
      <c r="I1286" s="511"/>
      <c r="J1286" s="511"/>
      <c r="K1286" s="583"/>
      <c r="L1286" s="512"/>
      <c r="M1286" s="513"/>
    </row>
    <row r="1287" spans="1:13">
      <c r="A1287" s="533"/>
      <c r="B1287" s="576"/>
      <c r="C1287" s="159" t="s">
        <v>330</v>
      </c>
      <c r="D1287" s="172" t="s">
        <v>27</v>
      </c>
      <c r="E1287" s="168">
        <v>1.2999999999999999E-2</v>
      </c>
      <c r="F1287" s="169">
        <v>1370.13</v>
      </c>
      <c r="G1287" s="169">
        <f t="shared" si="129"/>
        <v>17.811690000000002</v>
      </c>
      <c r="H1287" s="579"/>
      <c r="I1287" s="511"/>
      <c r="J1287" s="511"/>
      <c r="K1287" s="583"/>
      <c r="L1287" s="512"/>
      <c r="M1287" s="513"/>
    </row>
    <row r="1288" spans="1:13">
      <c r="A1288" s="533"/>
      <c r="B1288" s="576"/>
      <c r="C1288" s="159" t="s">
        <v>331</v>
      </c>
      <c r="D1288" s="172" t="s">
        <v>27</v>
      </c>
      <c r="E1288" s="168">
        <v>1.7000000000000001E-2</v>
      </c>
      <c r="F1288" s="169">
        <v>2101.09</v>
      </c>
      <c r="G1288" s="169">
        <f t="shared" si="129"/>
        <v>35.718530000000008</v>
      </c>
      <c r="H1288" s="579"/>
      <c r="I1288" s="511"/>
      <c r="J1288" s="511"/>
      <c r="K1288" s="609"/>
      <c r="L1288" s="512"/>
      <c r="M1288" s="513"/>
    </row>
    <row r="1289" spans="1:13">
      <c r="A1289" s="519" t="s">
        <v>127</v>
      </c>
      <c r="B1289" s="519"/>
      <c r="C1289" s="519"/>
      <c r="D1289" s="519"/>
      <c r="E1289" s="519"/>
      <c r="F1289" s="519"/>
      <c r="G1289" s="181">
        <f>SUM(G1271:G1288)</f>
        <v>1782.3273000000006</v>
      </c>
      <c r="H1289" s="168"/>
      <c r="I1289" s="168"/>
      <c r="J1289" s="168"/>
      <c r="K1289" s="168"/>
      <c r="L1289" s="181"/>
      <c r="M1289" s="181">
        <f>G1289+L1271</f>
        <v>1782.3273000000006</v>
      </c>
    </row>
    <row r="1290" spans="1:13" ht="12.75" customHeight="1">
      <c r="A1290" s="533" t="s">
        <v>666</v>
      </c>
      <c r="B1290" s="576" t="s">
        <v>1031</v>
      </c>
      <c r="C1290" s="178" t="s">
        <v>557</v>
      </c>
      <c r="D1290" s="172" t="s">
        <v>147</v>
      </c>
      <c r="E1290" s="168">
        <v>2</v>
      </c>
      <c r="F1290" s="23">
        <v>8.77</v>
      </c>
      <c r="G1290" s="169">
        <f>E1290*F1290</f>
        <v>17.54</v>
      </c>
      <c r="H1290" s="557" t="s">
        <v>391</v>
      </c>
      <c r="I1290" s="534">
        <v>9400000</v>
      </c>
      <c r="J1290" s="581">
        <v>1</v>
      </c>
      <c r="K1290" s="582" t="s">
        <v>396</v>
      </c>
      <c r="L1290" s="528" t="s">
        <v>398</v>
      </c>
      <c r="M1290" s="564"/>
    </row>
    <row r="1291" spans="1:13" ht="27" customHeight="1">
      <c r="A1291" s="533"/>
      <c r="B1291" s="576"/>
      <c r="C1291" s="195" t="s">
        <v>556</v>
      </c>
      <c r="D1291" s="172" t="s">
        <v>50</v>
      </c>
      <c r="E1291" s="168">
        <v>0.3</v>
      </c>
      <c r="F1291" s="23">
        <v>1026</v>
      </c>
      <c r="G1291" s="169">
        <f t="shared" ref="G1291:G1298" si="130">E1291*F1291</f>
        <v>307.8</v>
      </c>
      <c r="H1291" s="558"/>
      <c r="I1291" s="558"/>
      <c r="J1291" s="558"/>
      <c r="K1291" s="558"/>
      <c r="L1291" s="558"/>
      <c r="M1291" s="558"/>
    </row>
    <row r="1292" spans="1:13" ht="12.75" customHeight="1">
      <c r="A1292" s="533"/>
      <c r="B1292" s="576"/>
      <c r="C1292" s="178" t="s">
        <v>552</v>
      </c>
      <c r="D1292" s="172" t="s">
        <v>147</v>
      </c>
      <c r="E1292" s="168">
        <v>3</v>
      </c>
      <c r="F1292" s="23">
        <v>2.7</v>
      </c>
      <c r="G1292" s="169">
        <f t="shared" si="130"/>
        <v>8.1000000000000014</v>
      </c>
      <c r="H1292" s="558"/>
      <c r="I1292" s="558"/>
      <c r="J1292" s="558"/>
      <c r="K1292" s="558"/>
      <c r="L1292" s="558"/>
      <c r="M1292" s="558"/>
    </row>
    <row r="1293" spans="1:13" ht="12.75" customHeight="1">
      <c r="A1293" s="533"/>
      <c r="B1293" s="576"/>
      <c r="C1293" s="178" t="s">
        <v>553</v>
      </c>
      <c r="D1293" s="172" t="s">
        <v>147</v>
      </c>
      <c r="E1293" s="168">
        <v>3</v>
      </c>
      <c r="F1293" s="23">
        <v>4</v>
      </c>
      <c r="G1293" s="169">
        <f t="shared" si="130"/>
        <v>12</v>
      </c>
      <c r="H1293" s="558"/>
      <c r="I1293" s="558"/>
      <c r="J1293" s="558"/>
      <c r="K1293" s="558"/>
      <c r="L1293" s="558"/>
      <c r="M1293" s="558"/>
    </row>
    <row r="1294" spans="1:13" ht="12.75" customHeight="1">
      <c r="A1294" s="533"/>
      <c r="B1294" s="576"/>
      <c r="C1294" s="178" t="s">
        <v>554</v>
      </c>
      <c r="D1294" s="172" t="s">
        <v>147</v>
      </c>
      <c r="E1294" s="168">
        <v>2</v>
      </c>
      <c r="F1294" s="23">
        <v>154</v>
      </c>
      <c r="G1294" s="169">
        <f t="shared" si="130"/>
        <v>308</v>
      </c>
      <c r="H1294" s="558"/>
      <c r="I1294" s="558"/>
      <c r="J1294" s="558"/>
      <c r="K1294" s="558"/>
      <c r="L1294" s="558"/>
      <c r="M1294" s="558"/>
    </row>
    <row r="1295" spans="1:13" ht="12.75" customHeight="1">
      <c r="A1295" s="533"/>
      <c r="B1295" s="576"/>
      <c r="C1295" s="178" t="s">
        <v>555</v>
      </c>
      <c r="D1295" s="172" t="s">
        <v>147</v>
      </c>
      <c r="E1295" s="168">
        <v>2</v>
      </c>
      <c r="F1295" s="23">
        <v>44</v>
      </c>
      <c r="G1295" s="169">
        <f t="shared" si="130"/>
        <v>88</v>
      </c>
      <c r="H1295" s="558"/>
      <c r="I1295" s="558"/>
      <c r="J1295" s="558"/>
      <c r="K1295" s="558"/>
      <c r="L1295" s="558"/>
      <c r="M1295" s="558"/>
    </row>
    <row r="1296" spans="1:13" ht="37.5" customHeight="1">
      <c r="A1296" s="533"/>
      <c r="B1296" s="576"/>
      <c r="C1296" s="195" t="s">
        <v>560</v>
      </c>
      <c r="D1296" s="172" t="s">
        <v>50</v>
      </c>
      <c r="E1296" s="168">
        <v>0.2</v>
      </c>
      <c r="F1296" s="23">
        <v>604.79999999999995</v>
      </c>
      <c r="G1296" s="169">
        <f t="shared" si="130"/>
        <v>120.96</v>
      </c>
      <c r="H1296" s="558"/>
      <c r="I1296" s="558"/>
      <c r="J1296" s="558"/>
      <c r="K1296" s="558"/>
      <c r="L1296" s="558"/>
      <c r="M1296" s="558"/>
    </row>
    <row r="1297" spans="1:13" ht="12.75" customHeight="1">
      <c r="A1297" s="533"/>
      <c r="B1297" s="576"/>
      <c r="C1297" s="178" t="s">
        <v>563</v>
      </c>
      <c r="D1297" s="172" t="s">
        <v>50</v>
      </c>
      <c r="E1297" s="168">
        <v>0.05</v>
      </c>
      <c r="F1297" s="23">
        <v>2650</v>
      </c>
      <c r="G1297" s="169">
        <f t="shared" si="130"/>
        <v>132.5</v>
      </c>
      <c r="H1297" s="558"/>
      <c r="I1297" s="558"/>
      <c r="J1297" s="558"/>
      <c r="K1297" s="558"/>
      <c r="L1297" s="558"/>
      <c r="M1297" s="558"/>
    </row>
    <row r="1298" spans="1:13" ht="12.75" customHeight="1">
      <c r="A1298" s="533"/>
      <c r="B1298" s="576"/>
      <c r="C1298" s="178" t="s">
        <v>561</v>
      </c>
      <c r="D1298" s="172" t="s">
        <v>27</v>
      </c>
      <c r="E1298" s="168">
        <v>0.1</v>
      </c>
      <c r="F1298" s="27">
        <v>1729</v>
      </c>
      <c r="G1298" s="169">
        <f t="shared" si="130"/>
        <v>172.9</v>
      </c>
      <c r="H1298" s="558"/>
      <c r="I1298" s="558"/>
      <c r="J1298" s="558"/>
      <c r="K1298" s="558"/>
      <c r="L1298" s="558"/>
      <c r="M1298" s="558"/>
    </row>
    <row r="1299" spans="1:13">
      <c r="A1299" s="533"/>
      <c r="B1299" s="576"/>
      <c r="C1299" s="178" t="s">
        <v>144</v>
      </c>
      <c r="D1299" s="172" t="s">
        <v>143</v>
      </c>
      <c r="E1299" s="168">
        <v>6.0000000000000001E-3</v>
      </c>
      <c r="F1299" s="27">
        <v>190</v>
      </c>
      <c r="G1299" s="169">
        <f t="shared" ref="G1299:G1307" si="131">E1299*F1299</f>
        <v>1.1400000000000001</v>
      </c>
      <c r="H1299" s="558"/>
      <c r="I1299" s="558"/>
      <c r="J1299" s="558"/>
      <c r="K1299" s="558"/>
      <c r="L1299" s="558"/>
      <c r="M1299" s="558"/>
    </row>
    <row r="1300" spans="1:13">
      <c r="A1300" s="533"/>
      <c r="B1300" s="576"/>
      <c r="C1300" s="197" t="s">
        <v>271</v>
      </c>
      <c r="D1300" s="172" t="s">
        <v>143</v>
      </c>
      <c r="E1300" s="168">
        <v>3.0000000000000001E-3</v>
      </c>
      <c r="F1300" s="27">
        <v>198.36</v>
      </c>
      <c r="G1300" s="169">
        <f t="shared" si="131"/>
        <v>0.59508000000000005</v>
      </c>
      <c r="H1300" s="558"/>
      <c r="I1300" s="558"/>
      <c r="J1300" s="558"/>
      <c r="K1300" s="558"/>
      <c r="L1300" s="558"/>
      <c r="M1300" s="558"/>
    </row>
    <row r="1301" spans="1:13">
      <c r="A1301" s="533"/>
      <c r="B1301" s="576"/>
      <c r="C1301" s="178" t="s">
        <v>96</v>
      </c>
      <c r="D1301" s="172" t="s">
        <v>146</v>
      </c>
      <c r="E1301" s="168">
        <v>1</v>
      </c>
      <c r="F1301" s="27">
        <v>23.5</v>
      </c>
      <c r="G1301" s="169">
        <f t="shared" si="131"/>
        <v>23.5</v>
      </c>
      <c r="H1301" s="558"/>
      <c r="I1301" s="558"/>
      <c r="J1301" s="558"/>
      <c r="K1301" s="558"/>
      <c r="L1301" s="558"/>
      <c r="M1301" s="558"/>
    </row>
    <row r="1302" spans="1:13">
      <c r="A1302" s="533"/>
      <c r="B1302" s="576"/>
      <c r="C1302" s="159" t="s">
        <v>153</v>
      </c>
      <c r="D1302" s="172" t="s">
        <v>22</v>
      </c>
      <c r="E1302" s="168">
        <v>0.1</v>
      </c>
      <c r="F1302" s="27">
        <v>14.32</v>
      </c>
      <c r="G1302" s="169">
        <f t="shared" si="131"/>
        <v>1.4320000000000002</v>
      </c>
      <c r="H1302" s="558"/>
      <c r="I1302" s="558"/>
      <c r="J1302" s="558"/>
      <c r="K1302" s="558"/>
      <c r="L1302" s="558"/>
      <c r="M1302" s="558"/>
    </row>
    <row r="1303" spans="1:13">
      <c r="A1303" s="533"/>
      <c r="B1303" s="576"/>
      <c r="C1303" s="178" t="s">
        <v>562</v>
      </c>
      <c r="D1303" s="172" t="s">
        <v>147</v>
      </c>
      <c r="E1303" s="168">
        <v>1</v>
      </c>
      <c r="F1303" s="23">
        <v>13.6</v>
      </c>
      <c r="G1303" s="169">
        <f t="shared" si="131"/>
        <v>13.6</v>
      </c>
      <c r="H1303" s="558"/>
      <c r="I1303" s="558"/>
      <c r="J1303" s="558"/>
      <c r="K1303" s="558"/>
      <c r="L1303" s="558"/>
      <c r="M1303" s="558"/>
    </row>
    <row r="1304" spans="1:13">
      <c r="A1304" s="533"/>
      <c r="B1304" s="576"/>
      <c r="C1304" s="159" t="s">
        <v>59</v>
      </c>
      <c r="D1304" s="172" t="s">
        <v>147</v>
      </c>
      <c r="E1304" s="168">
        <v>1</v>
      </c>
      <c r="F1304" s="168">
        <v>2.64</v>
      </c>
      <c r="G1304" s="169">
        <f t="shared" si="131"/>
        <v>2.64</v>
      </c>
      <c r="H1304" s="558"/>
      <c r="I1304" s="558"/>
      <c r="J1304" s="558"/>
      <c r="K1304" s="558"/>
      <c r="L1304" s="558"/>
      <c r="M1304" s="558"/>
    </row>
    <row r="1305" spans="1:13">
      <c r="A1305" s="533"/>
      <c r="B1305" s="576"/>
      <c r="C1305" s="159" t="s">
        <v>4</v>
      </c>
      <c r="D1305" s="172" t="s">
        <v>147</v>
      </c>
      <c r="E1305" s="168">
        <v>8</v>
      </c>
      <c r="F1305" s="169">
        <v>36.229999999999997</v>
      </c>
      <c r="G1305" s="169">
        <f t="shared" si="131"/>
        <v>289.83999999999997</v>
      </c>
      <c r="H1305" s="558"/>
      <c r="I1305" s="558"/>
      <c r="J1305" s="558"/>
      <c r="K1305" s="558"/>
      <c r="L1305" s="558"/>
      <c r="M1305" s="558"/>
    </row>
    <row r="1306" spans="1:13">
      <c r="A1306" s="533"/>
      <c r="B1306" s="576"/>
      <c r="C1306" s="159" t="s">
        <v>330</v>
      </c>
      <c r="D1306" s="172" t="s">
        <v>27</v>
      </c>
      <c r="E1306" s="168">
        <v>1.2999999999999999E-2</v>
      </c>
      <c r="F1306" s="169">
        <v>1370.13</v>
      </c>
      <c r="G1306" s="169">
        <f t="shared" si="131"/>
        <v>17.811690000000002</v>
      </c>
      <c r="H1306" s="558"/>
      <c r="I1306" s="558"/>
      <c r="J1306" s="558"/>
      <c r="K1306" s="558"/>
      <c r="L1306" s="558"/>
      <c r="M1306" s="558"/>
    </row>
    <row r="1307" spans="1:13">
      <c r="A1307" s="533"/>
      <c r="B1307" s="576"/>
      <c r="C1307" s="159" t="s">
        <v>331</v>
      </c>
      <c r="D1307" s="172" t="s">
        <v>27</v>
      </c>
      <c r="E1307" s="168">
        <v>1.7000000000000001E-2</v>
      </c>
      <c r="F1307" s="169">
        <v>2101.09</v>
      </c>
      <c r="G1307" s="169">
        <f t="shared" si="131"/>
        <v>35.718530000000008</v>
      </c>
      <c r="H1307" s="530"/>
      <c r="I1307" s="530"/>
      <c r="J1307" s="530"/>
      <c r="K1307" s="530"/>
      <c r="L1307" s="530"/>
      <c r="M1307" s="530"/>
    </row>
    <row r="1308" spans="1:13">
      <c r="A1308" s="519" t="s">
        <v>127</v>
      </c>
      <c r="B1308" s="519"/>
      <c r="C1308" s="519"/>
      <c r="D1308" s="519"/>
      <c r="E1308" s="519"/>
      <c r="F1308" s="519"/>
      <c r="G1308" s="181">
        <f>SUM(G1290:G1307)</f>
        <v>1554.0773000000004</v>
      </c>
      <c r="H1308" s="168"/>
      <c r="I1308" s="168"/>
      <c r="J1308" s="168"/>
      <c r="K1308" s="168"/>
      <c r="L1308" s="181"/>
      <c r="M1308" s="181">
        <f>G1308</f>
        <v>1554.0773000000004</v>
      </c>
    </row>
    <row r="1309" spans="1:13" ht="36">
      <c r="A1309" s="533" t="s">
        <v>668</v>
      </c>
      <c r="B1309" s="549" t="s">
        <v>101</v>
      </c>
      <c r="C1309" s="195" t="s">
        <v>413</v>
      </c>
      <c r="D1309" s="172" t="s">
        <v>147</v>
      </c>
      <c r="E1309" s="168">
        <v>4</v>
      </c>
      <c r="F1309" s="168">
        <v>8.5299999999999994</v>
      </c>
      <c r="G1309" s="169">
        <f t="shared" ref="G1309:G1314" si="132">E1309*F1309</f>
        <v>34.119999999999997</v>
      </c>
      <c r="H1309" s="514" t="s">
        <v>298</v>
      </c>
      <c r="I1309" s="511">
        <v>5300000</v>
      </c>
      <c r="J1309" s="515">
        <v>1</v>
      </c>
      <c r="K1309" s="511">
        <v>1339</v>
      </c>
      <c r="L1309" s="512"/>
      <c r="M1309" s="513"/>
    </row>
    <row r="1310" spans="1:13" ht="24">
      <c r="A1310" s="533"/>
      <c r="B1310" s="549"/>
      <c r="C1310" s="195" t="s">
        <v>72</v>
      </c>
      <c r="D1310" s="172" t="s">
        <v>50</v>
      </c>
      <c r="E1310" s="168">
        <v>0.45</v>
      </c>
      <c r="F1310" s="168">
        <v>149</v>
      </c>
      <c r="G1310" s="169">
        <f t="shared" si="132"/>
        <v>67.05</v>
      </c>
      <c r="H1310" s="514"/>
      <c r="I1310" s="511"/>
      <c r="J1310" s="511"/>
      <c r="K1310" s="511"/>
      <c r="L1310" s="512"/>
      <c r="M1310" s="513"/>
    </row>
    <row r="1311" spans="1:13">
      <c r="A1311" s="533"/>
      <c r="B1311" s="549"/>
      <c r="C1311" s="159" t="s">
        <v>330</v>
      </c>
      <c r="D1311" s="172" t="s">
        <v>27</v>
      </c>
      <c r="E1311" s="168">
        <v>0.03</v>
      </c>
      <c r="F1311" s="168">
        <v>1370.13</v>
      </c>
      <c r="G1311" s="169">
        <f t="shared" si="132"/>
        <v>41.103900000000003</v>
      </c>
      <c r="H1311" s="514"/>
      <c r="I1311" s="511"/>
      <c r="J1311" s="511"/>
      <c r="K1311" s="511"/>
      <c r="L1311" s="512"/>
      <c r="M1311" s="513"/>
    </row>
    <row r="1312" spans="1:13" ht="24">
      <c r="A1312" s="533"/>
      <c r="B1312" s="549"/>
      <c r="C1312" s="197" t="s">
        <v>73</v>
      </c>
      <c r="D1312" s="172" t="s">
        <v>50</v>
      </c>
      <c r="E1312" s="168">
        <v>0.34</v>
      </c>
      <c r="F1312" s="168">
        <v>79.7</v>
      </c>
      <c r="G1312" s="169">
        <f t="shared" si="132"/>
        <v>27.098000000000003</v>
      </c>
      <c r="H1312" s="514"/>
      <c r="I1312" s="511"/>
      <c r="J1312" s="511"/>
      <c r="K1312" s="511"/>
      <c r="L1312" s="512"/>
      <c r="M1312" s="513"/>
    </row>
    <row r="1313" spans="1:13">
      <c r="A1313" s="533"/>
      <c r="B1313" s="549"/>
      <c r="C1313" s="178" t="s">
        <v>144</v>
      </c>
      <c r="D1313" s="172" t="s">
        <v>143</v>
      </c>
      <c r="E1313" s="168">
        <v>5.0000000000000001E-4</v>
      </c>
      <c r="F1313" s="27">
        <v>190</v>
      </c>
      <c r="G1313" s="169">
        <f t="shared" si="132"/>
        <v>9.5000000000000001E-2</v>
      </c>
      <c r="H1313" s="514"/>
      <c r="I1313" s="511"/>
      <c r="J1313" s="511"/>
      <c r="K1313" s="511"/>
      <c r="L1313" s="512"/>
      <c r="M1313" s="513"/>
    </row>
    <row r="1314" spans="1:13">
      <c r="A1314" s="533"/>
      <c r="B1314" s="549"/>
      <c r="C1314" s="178" t="s">
        <v>383</v>
      </c>
      <c r="D1314" s="172" t="s">
        <v>27</v>
      </c>
      <c r="E1314" s="168">
        <v>2E-3</v>
      </c>
      <c r="F1314" s="23">
        <v>1560</v>
      </c>
      <c r="G1314" s="23">
        <f t="shared" si="132"/>
        <v>3.12</v>
      </c>
      <c r="H1314" s="514"/>
      <c r="I1314" s="511"/>
      <c r="J1314" s="511"/>
      <c r="K1314" s="511"/>
      <c r="L1314" s="512"/>
      <c r="M1314" s="513"/>
    </row>
    <row r="1315" spans="1:13">
      <c r="A1315" s="519" t="s">
        <v>127</v>
      </c>
      <c r="B1315" s="519"/>
      <c r="C1315" s="519"/>
      <c r="D1315" s="519"/>
      <c r="E1315" s="519"/>
      <c r="F1315" s="519"/>
      <c r="G1315" s="181">
        <f>SUM(G1309:G1314)</f>
        <v>172.58690000000001</v>
      </c>
      <c r="H1315" s="192"/>
      <c r="I1315" s="192"/>
      <c r="J1315" s="192"/>
      <c r="K1315" s="192"/>
      <c r="L1315" s="192"/>
      <c r="M1315" s="181">
        <f>G1315</f>
        <v>172.58690000000001</v>
      </c>
    </row>
    <row r="1316" spans="1:13" ht="12.75" customHeight="1">
      <c r="A1316" s="546" t="s">
        <v>669</v>
      </c>
      <c r="B1316" s="516" t="s">
        <v>1032</v>
      </c>
      <c r="C1316" s="178" t="s">
        <v>37</v>
      </c>
      <c r="D1316" s="172" t="s">
        <v>22</v>
      </c>
      <c r="E1316" s="168">
        <v>0.6</v>
      </c>
      <c r="F1316" s="169">
        <v>18.850000000000001</v>
      </c>
      <c r="G1316" s="169">
        <f>E1316*F1316</f>
        <v>11.31</v>
      </c>
      <c r="H1316" s="579" t="s">
        <v>390</v>
      </c>
      <c r="I1316" s="511">
        <v>13575000</v>
      </c>
      <c r="J1316" s="515">
        <v>0.25</v>
      </c>
      <c r="K1316" s="511">
        <v>328</v>
      </c>
      <c r="L1316" s="512"/>
      <c r="M1316" s="605"/>
    </row>
    <row r="1317" spans="1:13">
      <c r="A1317" s="547"/>
      <c r="B1317" s="520"/>
      <c r="C1317" s="178" t="s">
        <v>144</v>
      </c>
      <c r="D1317" s="172" t="s">
        <v>143</v>
      </c>
      <c r="E1317" s="168">
        <v>6.0000000000000001E-3</v>
      </c>
      <c r="F1317" s="27">
        <v>190</v>
      </c>
      <c r="G1317" s="169">
        <f t="shared" ref="G1317:G1323" si="133">E1317*F1317</f>
        <v>1.1400000000000001</v>
      </c>
      <c r="H1317" s="579"/>
      <c r="I1317" s="511"/>
      <c r="J1317" s="511"/>
      <c r="K1317" s="511"/>
      <c r="L1317" s="512"/>
      <c r="M1317" s="606"/>
    </row>
    <row r="1318" spans="1:13">
      <c r="A1318" s="547"/>
      <c r="B1318" s="520"/>
      <c r="C1318" s="197" t="s">
        <v>218</v>
      </c>
      <c r="D1318" s="172" t="s">
        <v>143</v>
      </c>
      <c r="E1318" s="168">
        <v>3.0000000000000001E-3</v>
      </c>
      <c r="F1318" s="27">
        <v>198.36</v>
      </c>
      <c r="G1318" s="169">
        <f t="shared" si="133"/>
        <v>0.59508000000000005</v>
      </c>
      <c r="H1318" s="579"/>
      <c r="I1318" s="511"/>
      <c r="J1318" s="511"/>
      <c r="K1318" s="511"/>
      <c r="L1318" s="512"/>
      <c r="M1318" s="606"/>
    </row>
    <row r="1319" spans="1:13">
      <c r="A1319" s="547"/>
      <c r="B1319" s="520"/>
      <c r="C1319" s="178" t="s">
        <v>96</v>
      </c>
      <c r="D1319" s="172" t="s">
        <v>146</v>
      </c>
      <c r="E1319" s="168">
        <v>1</v>
      </c>
      <c r="F1319" s="27">
        <v>23.5</v>
      </c>
      <c r="G1319" s="169">
        <f t="shared" si="133"/>
        <v>23.5</v>
      </c>
      <c r="H1319" s="579"/>
      <c r="I1319" s="511"/>
      <c r="J1319" s="511"/>
      <c r="K1319" s="511"/>
      <c r="L1319" s="512"/>
      <c r="M1319" s="606"/>
    </row>
    <row r="1320" spans="1:13">
      <c r="A1320" s="547"/>
      <c r="B1320" s="520"/>
      <c r="C1320" s="159" t="s">
        <v>153</v>
      </c>
      <c r="D1320" s="172" t="s">
        <v>22</v>
      </c>
      <c r="E1320" s="168">
        <v>0.1</v>
      </c>
      <c r="F1320" s="27">
        <v>14.32</v>
      </c>
      <c r="G1320" s="169">
        <f t="shared" si="133"/>
        <v>1.4320000000000002</v>
      </c>
      <c r="H1320" s="579"/>
      <c r="I1320" s="511"/>
      <c r="J1320" s="511"/>
      <c r="K1320" s="511"/>
      <c r="L1320" s="512"/>
      <c r="M1320" s="606"/>
    </row>
    <row r="1321" spans="1:13">
      <c r="A1321" s="547"/>
      <c r="B1321" s="520"/>
      <c r="C1321" s="159" t="s">
        <v>4</v>
      </c>
      <c r="D1321" s="172" t="s">
        <v>147</v>
      </c>
      <c r="E1321" s="168">
        <v>4</v>
      </c>
      <c r="F1321" s="169">
        <v>36.229999999999997</v>
      </c>
      <c r="G1321" s="169">
        <f t="shared" si="133"/>
        <v>144.91999999999999</v>
      </c>
      <c r="H1321" s="579"/>
      <c r="I1321" s="511"/>
      <c r="J1321" s="511"/>
      <c r="K1321" s="511"/>
      <c r="L1321" s="512"/>
      <c r="M1321" s="606"/>
    </row>
    <row r="1322" spans="1:13">
      <c r="A1322" s="547"/>
      <c r="B1322" s="520"/>
      <c r="C1322" s="159" t="s">
        <v>330</v>
      </c>
      <c r="D1322" s="172" t="s">
        <v>27</v>
      </c>
      <c r="E1322" s="168">
        <v>1.2999999999999999E-2</v>
      </c>
      <c r="F1322" s="169">
        <v>1370.13</v>
      </c>
      <c r="G1322" s="169">
        <f t="shared" si="133"/>
        <v>17.811690000000002</v>
      </c>
      <c r="H1322" s="579"/>
      <c r="I1322" s="511"/>
      <c r="J1322" s="511"/>
      <c r="K1322" s="511"/>
      <c r="L1322" s="512"/>
      <c r="M1322" s="606"/>
    </row>
    <row r="1323" spans="1:13">
      <c r="A1323" s="548"/>
      <c r="B1323" s="518"/>
      <c r="C1323" s="159" t="s">
        <v>331</v>
      </c>
      <c r="D1323" s="172" t="s">
        <v>27</v>
      </c>
      <c r="E1323" s="168">
        <v>1.7000000000000001E-2</v>
      </c>
      <c r="F1323" s="169">
        <v>2101.09</v>
      </c>
      <c r="G1323" s="169">
        <f t="shared" si="133"/>
        <v>35.718530000000008</v>
      </c>
      <c r="H1323" s="579"/>
      <c r="I1323" s="511"/>
      <c r="J1323" s="511"/>
      <c r="K1323" s="511"/>
      <c r="L1323" s="512"/>
      <c r="M1323" s="607"/>
    </row>
    <row r="1324" spans="1:13">
      <c r="A1324" s="519" t="s">
        <v>127</v>
      </c>
      <c r="B1324" s="519"/>
      <c r="C1324" s="519"/>
      <c r="D1324" s="519"/>
      <c r="E1324" s="519"/>
      <c r="F1324" s="519"/>
      <c r="G1324" s="181">
        <f>SUM(G1316:G1323)</f>
        <v>236.4273</v>
      </c>
      <c r="H1324" s="168"/>
      <c r="I1324" s="168"/>
      <c r="J1324" s="168"/>
      <c r="K1324" s="168"/>
      <c r="L1324" s="181"/>
      <c r="M1324" s="181">
        <f>G1324+L1316</f>
        <v>236.4273</v>
      </c>
    </row>
    <row r="1325" spans="1:13" ht="12.75" customHeight="1">
      <c r="A1325" s="546" t="s">
        <v>670</v>
      </c>
      <c r="B1325" s="516" t="s">
        <v>888</v>
      </c>
      <c r="C1325" s="178" t="s">
        <v>37</v>
      </c>
      <c r="D1325" s="172" t="s">
        <v>22</v>
      </c>
      <c r="E1325" s="168">
        <v>0.6</v>
      </c>
      <c r="F1325" s="169">
        <v>18.850000000000001</v>
      </c>
      <c r="G1325" s="169">
        <f>E1325*F1325</f>
        <v>11.31</v>
      </c>
      <c r="H1325" s="579" t="s">
        <v>390</v>
      </c>
      <c r="I1325" s="511">
        <v>13575000</v>
      </c>
      <c r="J1325" s="515">
        <v>0.25</v>
      </c>
      <c r="K1325" s="511">
        <v>2321</v>
      </c>
      <c r="L1325" s="512"/>
      <c r="M1325" s="564"/>
    </row>
    <row r="1326" spans="1:13">
      <c r="A1326" s="547"/>
      <c r="B1326" s="520"/>
      <c r="C1326" s="178" t="s">
        <v>144</v>
      </c>
      <c r="D1326" s="172" t="s">
        <v>143</v>
      </c>
      <c r="E1326" s="168">
        <v>6.0000000000000001E-3</v>
      </c>
      <c r="F1326" s="27">
        <v>190</v>
      </c>
      <c r="G1326" s="169">
        <f t="shared" ref="G1326:G1332" si="134">E1326*F1326</f>
        <v>1.1400000000000001</v>
      </c>
      <c r="H1326" s="579"/>
      <c r="I1326" s="511"/>
      <c r="J1326" s="511"/>
      <c r="K1326" s="511"/>
      <c r="L1326" s="512"/>
      <c r="M1326" s="587"/>
    </row>
    <row r="1327" spans="1:13">
      <c r="A1327" s="547"/>
      <c r="B1327" s="520"/>
      <c r="C1327" s="197" t="s">
        <v>218</v>
      </c>
      <c r="D1327" s="172" t="s">
        <v>143</v>
      </c>
      <c r="E1327" s="168">
        <v>3.0000000000000001E-3</v>
      </c>
      <c r="F1327" s="27">
        <v>198.36</v>
      </c>
      <c r="G1327" s="169">
        <f t="shared" si="134"/>
        <v>0.59508000000000005</v>
      </c>
      <c r="H1327" s="579"/>
      <c r="I1327" s="511"/>
      <c r="J1327" s="511"/>
      <c r="K1327" s="511"/>
      <c r="L1327" s="512"/>
      <c r="M1327" s="587"/>
    </row>
    <row r="1328" spans="1:13">
      <c r="A1328" s="547"/>
      <c r="B1328" s="520"/>
      <c r="C1328" s="178" t="s">
        <v>96</v>
      </c>
      <c r="D1328" s="172" t="s">
        <v>146</v>
      </c>
      <c r="E1328" s="168">
        <v>1</v>
      </c>
      <c r="F1328" s="27">
        <v>23.5</v>
      </c>
      <c r="G1328" s="169">
        <f t="shared" si="134"/>
        <v>23.5</v>
      </c>
      <c r="H1328" s="579"/>
      <c r="I1328" s="511"/>
      <c r="J1328" s="511"/>
      <c r="K1328" s="511"/>
      <c r="L1328" s="512"/>
      <c r="M1328" s="587"/>
    </row>
    <row r="1329" spans="1:13">
      <c r="A1329" s="547"/>
      <c r="B1329" s="520"/>
      <c r="C1329" s="159" t="s">
        <v>153</v>
      </c>
      <c r="D1329" s="172" t="s">
        <v>22</v>
      </c>
      <c r="E1329" s="168">
        <v>0.1</v>
      </c>
      <c r="F1329" s="27">
        <v>14.32</v>
      </c>
      <c r="G1329" s="169">
        <f t="shared" si="134"/>
        <v>1.4320000000000002</v>
      </c>
      <c r="H1329" s="579"/>
      <c r="I1329" s="511"/>
      <c r="J1329" s="511"/>
      <c r="K1329" s="511"/>
      <c r="L1329" s="512"/>
      <c r="M1329" s="587"/>
    </row>
    <row r="1330" spans="1:13">
      <c r="A1330" s="547"/>
      <c r="B1330" s="520"/>
      <c r="C1330" s="159" t="s">
        <v>4</v>
      </c>
      <c r="D1330" s="172" t="s">
        <v>147</v>
      </c>
      <c r="E1330" s="168">
        <v>6</v>
      </c>
      <c r="F1330" s="169">
        <v>36.229999999999997</v>
      </c>
      <c r="G1330" s="169">
        <f t="shared" si="134"/>
        <v>217.38</v>
      </c>
      <c r="H1330" s="579"/>
      <c r="I1330" s="511"/>
      <c r="J1330" s="511"/>
      <c r="K1330" s="511"/>
      <c r="L1330" s="512"/>
      <c r="M1330" s="587"/>
    </row>
    <row r="1331" spans="1:13">
      <c r="A1331" s="547"/>
      <c r="B1331" s="520"/>
      <c r="C1331" s="159" t="s">
        <v>330</v>
      </c>
      <c r="D1331" s="172" t="s">
        <v>27</v>
      </c>
      <c r="E1331" s="168">
        <v>1.2999999999999999E-2</v>
      </c>
      <c r="F1331" s="169">
        <v>1370.13</v>
      </c>
      <c r="G1331" s="169">
        <f t="shared" si="134"/>
        <v>17.811690000000002</v>
      </c>
      <c r="H1331" s="579"/>
      <c r="I1331" s="511"/>
      <c r="J1331" s="511"/>
      <c r="K1331" s="511"/>
      <c r="L1331" s="512"/>
      <c r="M1331" s="587"/>
    </row>
    <row r="1332" spans="1:13">
      <c r="A1332" s="547"/>
      <c r="B1332" s="520"/>
      <c r="C1332" s="159" t="s">
        <v>331</v>
      </c>
      <c r="D1332" s="172" t="s">
        <v>27</v>
      </c>
      <c r="E1332" s="168">
        <v>1.7000000000000001E-2</v>
      </c>
      <c r="F1332" s="169">
        <v>2101.09</v>
      </c>
      <c r="G1332" s="169">
        <f t="shared" si="134"/>
        <v>35.718530000000008</v>
      </c>
      <c r="H1332" s="579"/>
      <c r="I1332" s="511"/>
      <c r="J1332" s="511"/>
      <c r="K1332" s="511"/>
      <c r="L1332" s="512"/>
      <c r="M1332" s="588"/>
    </row>
    <row r="1333" spans="1:13">
      <c r="A1333" s="548"/>
      <c r="B1333" s="527"/>
      <c r="C1333" s="551" t="s">
        <v>127</v>
      </c>
      <c r="D1333" s="560"/>
      <c r="E1333" s="560"/>
      <c r="F1333" s="561"/>
      <c r="G1333" s="181">
        <f>SUM(G1325:G1332)</f>
        <v>308.88729999999998</v>
      </c>
      <c r="H1333" s="168"/>
      <c r="I1333" s="168"/>
      <c r="J1333" s="168"/>
      <c r="K1333" s="168"/>
      <c r="L1333" s="181"/>
      <c r="M1333" s="181">
        <f>G1333+L1325</f>
        <v>308.88729999999998</v>
      </c>
    </row>
    <row r="1334" spans="1:13" ht="12.75" customHeight="1">
      <c r="A1334" s="546" t="s">
        <v>671</v>
      </c>
      <c r="B1334" s="516" t="s">
        <v>889</v>
      </c>
      <c r="C1334" s="178" t="s">
        <v>37</v>
      </c>
      <c r="D1334" s="172" t="s">
        <v>22</v>
      </c>
      <c r="E1334" s="168">
        <v>0.6</v>
      </c>
      <c r="F1334" s="169">
        <v>18.850000000000001</v>
      </c>
      <c r="G1334" s="169">
        <f>E1334*F1334</f>
        <v>11.31</v>
      </c>
      <c r="H1334" s="579" t="s">
        <v>390</v>
      </c>
      <c r="I1334" s="511">
        <v>13575000</v>
      </c>
      <c r="J1334" s="515">
        <v>0.25</v>
      </c>
      <c r="K1334" s="511">
        <v>2321</v>
      </c>
      <c r="L1334" s="512"/>
      <c r="M1334" s="564"/>
    </row>
    <row r="1335" spans="1:13">
      <c r="A1335" s="547"/>
      <c r="B1335" s="520"/>
      <c r="C1335" s="178" t="s">
        <v>144</v>
      </c>
      <c r="D1335" s="172" t="s">
        <v>143</v>
      </c>
      <c r="E1335" s="168">
        <v>6.0000000000000001E-3</v>
      </c>
      <c r="F1335" s="27">
        <v>190</v>
      </c>
      <c r="G1335" s="169">
        <f t="shared" ref="G1335:G1341" si="135">E1335*F1335</f>
        <v>1.1400000000000001</v>
      </c>
      <c r="H1335" s="579"/>
      <c r="I1335" s="511"/>
      <c r="J1335" s="511"/>
      <c r="K1335" s="511"/>
      <c r="L1335" s="512"/>
      <c r="M1335" s="587"/>
    </row>
    <row r="1336" spans="1:13">
      <c r="A1336" s="547"/>
      <c r="B1336" s="520"/>
      <c r="C1336" s="197" t="s">
        <v>218</v>
      </c>
      <c r="D1336" s="172" t="s">
        <v>143</v>
      </c>
      <c r="E1336" s="168">
        <v>3.0000000000000001E-3</v>
      </c>
      <c r="F1336" s="27">
        <v>198.36</v>
      </c>
      <c r="G1336" s="169">
        <f t="shared" si="135"/>
        <v>0.59508000000000005</v>
      </c>
      <c r="H1336" s="579"/>
      <c r="I1336" s="511"/>
      <c r="J1336" s="511"/>
      <c r="K1336" s="511"/>
      <c r="L1336" s="512"/>
      <c r="M1336" s="587"/>
    </row>
    <row r="1337" spans="1:13">
      <c r="A1337" s="547"/>
      <c r="B1337" s="520"/>
      <c r="C1337" s="178" t="s">
        <v>96</v>
      </c>
      <c r="D1337" s="172" t="s">
        <v>146</v>
      </c>
      <c r="E1337" s="168">
        <v>1</v>
      </c>
      <c r="F1337" s="27">
        <v>23.5</v>
      </c>
      <c r="G1337" s="169">
        <f t="shared" si="135"/>
        <v>23.5</v>
      </c>
      <c r="H1337" s="579"/>
      <c r="I1337" s="511"/>
      <c r="J1337" s="511"/>
      <c r="K1337" s="511"/>
      <c r="L1337" s="512"/>
      <c r="M1337" s="587"/>
    </row>
    <row r="1338" spans="1:13">
      <c r="A1338" s="547"/>
      <c r="B1338" s="520"/>
      <c r="C1338" s="159" t="s">
        <v>153</v>
      </c>
      <c r="D1338" s="172" t="s">
        <v>22</v>
      </c>
      <c r="E1338" s="168">
        <v>0.1</v>
      </c>
      <c r="F1338" s="27">
        <v>14.32</v>
      </c>
      <c r="G1338" s="169">
        <f t="shared" si="135"/>
        <v>1.4320000000000002</v>
      </c>
      <c r="H1338" s="579"/>
      <c r="I1338" s="511"/>
      <c r="J1338" s="511"/>
      <c r="K1338" s="511"/>
      <c r="L1338" s="512"/>
      <c r="M1338" s="587"/>
    </row>
    <row r="1339" spans="1:13">
      <c r="A1339" s="547"/>
      <c r="B1339" s="520"/>
      <c r="C1339" s="159" t="s">
        <v>4</v>
      </c>
      <c r="D1339" s="172" t="s">
        <v>147</v>
      </c>
      <c r="E1339" s="168">
        <v>5</v>
      </c>
      <c r="F1339" s="169">
        <v>36.229999999999997</v>
      </c>
      <c r="G1339" s="169">
        <f t="shared" si="135"/>
        <v>181.14999999999998</v>
      </c>
      <c r="H1339" s="579"/>
      <c r="I1339" s="511"/>
      <c r="J1339" s="511"/>
      <c r="K1339" s="511"/>
      <c r="L1339" s="512"/>
      <c r="M1339" s="587"/>
    </row>
    <row r="1340" spans="1:13">
      <c r="A1340" s="547"/>
      <c r="B1340" s="520"/>
      <c r="C1340" s="159" t="s">
        <v>330</v>
      </c>
      <c r="D1340" s="172" t="s">
        <v>27</v>
      </c>
      <c r="E1340" s="168">
        <v>1.2999999999999999E-2</v>
      </c>
      <c r="F1340" s="169">
        <v>1370.13</v>
      </c>
      <c r="G1340" s="169">
        <f t="shared" si="135"/>
        <v>17.811690000000002</v>
      </c>
      <c r="H1340" s="579"/>
      <c r="I1340" s="511"/>
      <c r="J1340" s="511"/>
      <c r="K1340" s="511"/>
      <c r="L1340" s="512"/>
      <c r="M1340" s="587"/>
    </row>
    <row r="1341" spans="1:13">
      <c r="A1341" s="548"/>
      <c r="B1341" s="527"/>
      <c r="C1341" s="159" t="s">
        <v>331</v>
      </c>
      <c r="D1341" s="172" t="s">
        <v>27</v>
      </c>
      <c r="E1341" s="168">
        <v>1.7000000000000001E-2</v>
      </c>
      <c r="F1341" s="169">
        <v>2101.09</v>
      </c>
      <c r="G1341" s="169">
        <f t="shared" si="135"/>
        <v>35.718530000000008</v>
      </c>
      <c r="H1341" s="579"/>
      <c r="I1341" s="511"/>
      <c r="J1341" s="511"/>
      <c r="K1341" s="511"/>
      <c r="L1341" s="512"/>
      <c r="M1341" s="588"/>
    </row>
    <row r="1342" spans="1:13">
      <c r="A1342" s="223"/>
      <c r="B1342" s="266"/>
      <c r="C1342" s="196"/>
      <c r="D1342" s="279"/>
      <c r="E1342" s="286"/>
      <c r="F1342" s="287" t="s">
        <v>127</v>
      </c>
      <c r="G1342" s="181">
        <f>SUM(G1334:G1341)</f>
        <v>272.65729999999996</v>
      </c>
      <c r="H1342" s="168"/>
      <c r="I1342" s="168"/>
      <c r="J1342" s="168"/>
      <c r="K1342" s="168"/>
      <c r="L1342" s="181"/>
      <c r="M1342" s="181">
        <f>G1342+L1334</f>
        <v>272.65729999999996</v>
      </c>
    </row>
    <row r="1343" spans="1:13" ht="12.75" customHeight="1">
      <c r="A1343" s="546" t="s">
        <v>672</v>
      </c>
      <c r="B1343" s="516" t="s">
        <v>1033</v>
      </c>
      <c r="C1343" s="178" t="s">
        <v>37</v>
      </c>
      <c r="D1343" s="172" t="s">
        <v>22</v>
      </c>
      <c r="E1343" s="168">
        <v>0.6</v>
      </c>
      <c r="F1343" s="169">
        <v>18.850000000000001</v>
      </c>
      <c r="G1343" s="169">
        <f>E1343*F1343</f>
        <v>11.31</v>
      </c>
      <c r="H1343" s="579" t="s">
        <v>390</v>
      </c>
      <c r="I1343" s="511">
        <v>13575000</v>
      </c>
      <c r="J1343" s="515">
        <v>0.25</v>
      </c>
      <c r="K1343" s="511">
        <v>2321</v>
      </c>
      <c r="L1343" s="512"/>
      <c r="M1343" s="564"/>
    </row>
    <row r="1344" spans="1:13">
      <c r="A1344" s="547"/>
      <c r="B1344" s="520"/>
      <c r="C1344" s="178" t="s">
        <v>144</v>
      </c>
      <c r="D1344" s="172" t="s">
        <v>143</v>
      </c>
      <c r="E1344" s="168">
        <v>6.0000000000000001E-3</v>
      </c>
      <c r="F1344" s="27">
        <v>190</v>
      </c>
      <c r="G1344" s="169">
        <f t="shared" ref="G1344:G1350" si="136">E1344*F1344</f>
        <v>1.1400000000000001</v>
      </c>
      <c r="H1344" s="579"/>
      <c r="I1344" s="511"/>
      <c r="J1344" s="511"/>
      <c r="K1344" s="511"/>
      <c r="L1344" s="512"/>
      <c r="M1344" s="587"/>
    </row>
    <row r="1345" spans="1:13">
      <c r="A1345" s="547"/>
      <c r="B1345" s="520"/>
      <c r="C1345" s="197" t="s">
        <v>218</v>
      </c>
      <c r="D1345" s="172" t="s">
        <v>143</v>
      </c>
      <c r="E1345" s="168">
        <v>3.0000000000000001E-3</v>
      </c>
      <c r="F1345" s="27">
        <v>198.36</v>
      </c>
      <c r="G1345" s="169">
        <f t="shared" si="136"/>
        <v>0.59508000000000005</v>
      </c>
      <c r="H1345" s="579"/>
      <c r="I1345" s="511"/>
      <c r="J1345" s="511"/>
      <c r="K1345" s="511"/>
      <c r="L1345" s="512"/>
      <c r="M1345" s="587"/>
    </row>
    <row r="1346" spans="1:13">
      <c r="A1346" s="547"/>
      <c r="B1346" s="520"/>
      <c r="C1346" s="178" t="s">
        <v>150</v>
      </c>
      <c r="D1346" s="172" t="s">
        <v>146</v>
      </c>
      <c r="E1346" s="168">
        <v>1</v>
      </c>
      <c r="F1346" s="27">
        <v>23.5</v>
      </c>
      <c r="G1346" s="169">
        <f t="shared" si="136"/>
        <v>23.5</v>
      </c>
      <c r="H1346" s="579"/>
      <c r="I1346" s="511"/>
      <c r="J1346" s="511"/>
      <c r="K1346" s="511"/>
      <c r="L1346" s="512"/>
      <c r="M1346" s="587"/>
    </row>
    <row r="1347" spans="1:13">
      <c r="A1347" s="547"/>
      <c r="B1347" s="520"/>
      <c r="C1347" s="159" t="s">
        <v>153</v>
      </c>
      <c r="D1347" s="172" t="s">
        <v>22</v>
      </c>
      <c r="E1347" s="168">
        <v>0.1</v>
      </c>
      <c r="F1347" s="27">
        <v>14.32</v>
      </c>
      <c r="G1347" s="169">
        <f t="shared" si="136"/>
        <v>1.4320000000000002</v>
      </c>
      <c r="H1347" s="579"/>
      <c r="I1347" s="511"/>
      <c r="J1347" s="511"/>
      <c r="K1347" s="511"/>
      <c r="L1347" s="512"/>
      <c r="M1347" s="587"/>
    </row>
    <row r="1348" spans="1:13">
      <c r="A1348" s="547"/>
      <c r="B1348" s="520"/>
      <c r="C1348" s="159" t="s">
        <v>4</v>
      </c>
      <c r="D1348" s="172" t="s">
        <v>147</v>
      </c>
      <c r="E1348" s="168">
        <v>1</v>
      </c>
      <c r="F1348" s="169">
        <v>36.229999999999997</v>
      </c>
      <c r="G1348" s="169">
        <f t="shared" si="136"/>
        <v>36.229999999999997</v>
      </c>
      <c r="H1348" s="579"/>
      <c r="I1348" s="511"/>
      <c r="J1348" s="511"/>
      <c r="K1348" s="511"/>
      <c r="L1348" s="512"/>
      <c r="M1348" s="587"/>
    </row>
    <row r="1349" spans="1:13">
      <c r="A1349" s="547"/>
      <c r="B1349" s="520"/>
      <c r="C1349" s="159" t="s">
        <v>330</v>
      </c>
      <c r="D1349" s="172" t="s">
        <v>27</v>
      </c>
      <c r="E1349" s="168">
        <v>1.2999999999999999E-2</v>
      </c>
      <c r="F1349" s="169">
        <v>1370.13</v>
      </c>
      <c r="G1349" s="169">
        <f t="shared" si="136"/>
        <v>17.811690000000002</v>
      </c>
      <c r="H1349" s="579"/>
      <c r="I1349" s="511"/>
      <c r="J1349" s="511"/>
      <c r="K1349" s="511"/>
      <c r="L1349" s="512"/>
      <c r="M1349" s="587"/>
    </row>
    <row r="1350" spans="1:13">
      <c r="A1350" s="548"/>
      <c r="B1350" s="527"/>
      <c r="C1350" s="159" t="s">
        <v>331</v>
      </c>
      <c r="D1350" s="172" t="s">
        <v>27</v>
      </c>
      <c r="E1350" s="168">
        <v>1.7000000000000001E-2</v>
      </c>
      <c r="F1350" s="169">
        <v>2101.09</v>
      </c>
      <c r="G1350" s="169">
        <f t="shared" si="136"/>
        <v>35.718530000000008</v>
      </c>
      <c r="H1350" s="579"/>
      <c r="I1350" s="511"/>
      <c r="J1350" s="511"/>
      <c r="K1350" s="511"/>
      <c r="L1350" s="512"/>
      <c r="M1350" s="588"/>
    </row>
    <row r="1351" spans="1:13">
      <c r="A1351" s="652" t="s">
        <v>127</v>
      </c>
      <c r="B1351" s="653"/>
      <c r="C1351" s="653"/>
      <c r="D1351" s="653"/>
      <c r="E1351" s="653"/>
      <c r="F1351" s="654"/>
      <c r="G1351" s="181">
        <f>SUM(G1343:G1350)</f>
        <v>127.7373</v>
      </c>
      <c r="H1351" s="186"/>
      <c r="I1351" s="168"/>
      <c r="J1351" s="168"/>
      <c r="K1351" s="168"/>
      <c r="L1351" s="169"/>
      <c r="M1351" s="181">
        <f>G1351+L1343</f>
        <v>127.7373</v>
      </c>
    </row>
    <row r="1352" spans="1:13" ht="12.75" customHeight="1">
      <c r="A1352" s="655" t="s">
        <v>673</v>
      </c>
      <c r="B1352" s="516" t="s">
        <v>1034</v>
      </c>
      <c r="C1352" s="178" t="s">
        <v>37</v>
      </c>
      <c r="D1352" s="172" t="s">
        <v>22</v>
      </c>
      <c r="E1352" s="168">
        <v>0.6</v>
      </c>
      <c r="F1352" s="169">
        <v>18.850000000000001</v>
      </c>
      <c r="G1352" s="169">
        <f>E1352*F1352</f>
        <v>11.31</v>
      </c>
      <c r="H1352" s="579" t="s">
        <v>390</v>
      </c>
      <c r="I1352" s="511">
        <v>13575000</v>
      </c>
      <c r="J1352" s="515">
        <v>0.25</v>
      </c>
      <c r="K1352" s="511">
        <v>2321</v>
      </c>
      <c r="L1352" s="512"/>
      <c r="M1352" s="564"/>
    </row>
    <row r="1353" spans="1:13">
      <c r="A1353" s="656"/>
      <c r="B1353" s="520"/>
      <c r="C1353" s="178" t="s">
        <v>144</v>
      </c>
      <c r="D1353" s="172" t="s">
        <v>143</v>
      </c>
      <c r="E1353" s="168">
        <v>6.0000000000000001E-3</v>
      </c>
      <c r="F1353" s="27">
        <v>190</v>
      </c>
      <c r="G1353" s="169">
        <f t="shared" ref="G1353:G1359" si="137">E1353*F1353</f>
        <v>1.1400000000000001</v>
      </c>
      <c r="H1353" s="579"/>
      <c r="I1353" s="511"/>
      <c r="J1353" s="511"/>
      <c r="K1353" s="511"/>
      <c r="L1353" s="512"/>
      <c r="M1353" s="587"/>
    </row>
    <row r="1354" spans="1:13">
      <c r="A1354" s="656"/>
      <c r="B1354" s="520"/>
      <c r="C1354" s="197" t="s">
        <v>218</v>
      </c>
      <c r="D1354" s="172" t="s">
        <v>143</v>
      </c>
      <c r="E1354" s="168">
        <v>3.0000000000000001E-3</v>
      </c>
      <c r="F1354" s="27">
        <v>198.36</v>
      </c>
      <c r="G1354" s="169">
        <f t="shared" si="137"/>
        <v>0.59508000000000005</v>
      </c>
      <c r="H1354" s="579"/>
      <c r="I1354" s="511"/>
      <c r="J1354" s="511"/>
      <c r="K1354" s="511"/>
      <c r="L1354" s="512"/>
      <c r="M1354" s="587"/>
    </row>
    <row r="1355" spans="1:13">
      <c r="A1355" s="656"/>
      <c r="B1355" s="520"/>
      <c r="C1355" s="178" t="s">
        <v>96</v>
      </c>
      <c r="D1355" s="172" t="s">
        <v>146</v>
      </c>
      <c r="E1355" s="168">
        <v>1</v>
      </c>
      <c r="F1355" s="27">
        <v>23.5</v>
      </c>
      <c r="G1355" s="169">
        <f t="shared" si="137"/>
        <v>23.5</v>
      </c>
      <c r="H1355" s="579"/>
      <c r="I1355" s="511"/>
      <c r="J1355" s="511"/>
      <c r="K1355" s="511"/>
      <c r="L1355" s="512"/>
      <c r="M1355" s="587"/>
    </row>
    <row r="1356" spans="1:13">
      <c r="A1356" s="656"/>
      <c r="B1356" s="520"/>
      <c r="C1356" s="159" t="s">
        <v>153</v>
      </c>
      <c r="D1356" s="172" t="s">
        <v>22</v>
      </c>
      <c r="E1356" s="168">
        <v>0.1</v>
      </c>
      <c r="F1356" s="27">
        <v>14.32</v>
      </c>
      <c r="G1356" s="169">
        <f t="shared" si="137"/>
        <v>1.4320000000000002</v>
      </c>
      <c r="H1356" s="579"/>
      <c r="I1356" s="511"/>
      <c r="J1356" s="511"/>
      <c r="K1356" s="511"/>
      <c r="L1356" s="512"/>
      <c r="M1356" s="587"/>
    </row>
    <row r="1357" spans="1:13">
      <c r="A1357" s="656"/>
      <c r="B1357" s="520"/>
      <c r="C1357" s="159" t="s">
        <v>4</v>
      </c>
      <c r="D1357" s="172" t="s">
        <v>147</v>
      </c>
      <c r="E1357" s="168">
        <v>5</v>
      </c>
      <c r="F1357" s="169">
        <v>36.229999999999997</v>
      </c>
      <c r="G1357" s="169">
        <f t="shared" si="137"/>
        <v>181.14999999999998</v>
      </c>
      <c r="H1357" s="579"/>
      <c r="I1357" s="511"/>
      <c r="J1357" s="511"/>
      <c r="K1357" s="511"/>
      <c r="L1357" s="512"/>
      <c r="M1357" s="587"/>
    </row>
    <row r="1358" spans="1:13">
      <c r="A1358" s="656"/>
      <c r="B1358" s="520"/>
      <c r="C1358" s="159" t="s">
        <v>330</v>
      </c>
      <c r="D1358" s="172" t="s">
        <v>27</v>
      </c>
      <c r="E1358" s="168">
        <v>1.2999999999999999E-2</v>
      </c>
      <c r="F1358" s="169">
        <v>1370.13</v>
      </c>
      <c r="G1358" s="169">
        <f t="shared" si="137"/>
        <v>17.811690000000002</v>
      </c>
      <c r="H1358" s="579"/>
      <c r="I1358" s="511"/>
      <c r="J1358" s="511"/>
      <c r="K1358" s="511"/>
      <c r="L1358" s="512"/>
      <c r="M1358" s="587"/>
    </row>
    <row r="1359" spans="1:13">
      <c r="A1359" s="657"/>
      <c r="B1359" s="527"/>
      <c r="C1359" s="159" t="s">
        <v>331</v>
      </c>
      <c r="D1359" s="172" t="s">
        <v>27</v>
      </c>
      <c r="E1359" s="168">
        <v>1.7000000000000001E-2</v>
      </c>
      <c r="F1359" s="169">
        <v>2101.09</v>
      </c>
      <c r="G1359" s="169">
        <f t="shared" si="137"/>
        <v>35.718530000000008</v>
      </c>
      <c r="H1359" s="579"/>
      <c r="I1359" s="511"/>
      <c r="J1359" s="511"/>
      <c r="K1359" s="511"/>
      <c r="L1359" s="512"/>
      <c r="M1359" s="588"/>
    </row>
    <row r="1360" spans="1:13">
      <c r="A1360" s="223"/>
      <c r="B1360" s="577" t="s">
        <v>127</v>
      </c>
      <c r="C1360" s="577"/>
      <c r="D1360" s="577"/>
      <c r="E1360" s="577"/>
      <c r="F1360" s="578"/>
      <c r="G1360" s="181">
        <f>SUM(G1352:G1359)</f>
        <v>272.65729999999996</v>
      </c>
      <c r="H1360" s="186"/>
      <c r="I1360" s="168"/>
      <c r="J1360" s="168"/>
      <c r="K1360" s="168"/>
      <c r="L1360" s="169"/>
      <c r="M1360" s="181">
        <f>G1360+L1352</f>
        <v>272.65729999999996</v>
      </c>
    </row>
    <row r="1361" spans="1:13" ht="12.75" customHeight="1">
      <c r="A1361" s="546" t="s">
        <v>674</v>
      </c>
      <c r="B1361" s="516" t="s">
        <v>1035</v>
      </c>
      <c r="C1361" s="178" t="s">
        <v>37</v>
      </c>
      <c r="D1361" s="172" t="s">
        <v>22</v>
      </c>
      <c r="E1361" s="168">
        <v>0.6</v>
      </c>
      <c r="F1361" s="169">
        <v>18.850000000000001</v>
      </c>
      <c r="G1361" s="169">
        <f>E1361*F1361</f>
        <v>11.31</v>
      </c>
      <c r="H1361" s="579" t="s">
        <v>390</v>
      </c>
      <c r="I1361" s="511">
        <v>13575000</v>
      </c>
      <c r="J1361" s="515">
        <v>0.25</v>
      </c>
      <c r="K1361" s="511">
        <v>2321</v>
      </c>
      <c r="L1361" s="512"/>
      <c r="M1361" s="564"/>
    </row>
    <row r="1362" spans="1:13">
      <c r="A1362" s="547"/>
      <c r="B1362" s="520"/>
      <c r="C1362" s="178" t="s">
        <v>144</v>
      </c>
      <c r="D1362" s="172" t="s">
        <v>143</v>
      </c>
      <c r="E1362" s="168">
        <v>6.0000000000000001E-3</v>
      </c>
      <c r="F1362" s="27">
        <v>190</v>
      </c>
      <c r="G1362" s="169">
        <f t="shared" ref="G1362:G1368" si="138">E1362*F1362</f>
        <v>1.1400000000000001</v>
      </c>
      <c r="H1362" s="579"/>
      <c r="I1362" s="511"/>
      <c r="J1362" s="511"/>
      <c r="K1362" s="511"/>
      <c r="L1362" s="512"/>
      <c r="M1362" s="587"/>
    </row>
    <row r="1363" spans="1:13">
      <c r="A1363" s="547"/>
      <c r="B1363" s="520"/>
      <c r="C1363" s="197" t="s">
        <v>271</v>
      </c>
      <c r="D1363" s="172" t="s">
        <v>143</v>
      </c>
      <c r="E1363" s="168">
        <v>3.0000000000000001E-3</v>
      </c>
      <c r="F1363" s="27">
        <v>198.36</v>
      </c>
      <c r="G1363" s="169">
        <f t="shared" si="138"/>
        <v>0.59508000000000005</v>
      </c>
      <c r="H1363" s="579"/>
      <c r="I1363" s="511"/>
      <c r="J1363" s="511"/>
      <c r="K1363" s="511"/>
      <c r="L1363" s="512"/>
      <c r="M1363" s="587"/>
    </row>
    <row r="1364" spans="1:13">
      <c r="A1364" s="547"/>
      <c r="B1364" s="520"/>
      <c r="C1364" s="178" t="s">
        <v>96</v>
      </c>
      <c r="D1364" s="172" t="s">
        <v>146</v>
      </c>
      <c r="E1364" s="168">
        <v>1</v>
      </c>
      <c r="F1364" s="27">
        <v>23.5</v>
      </c>
      <c r="G1364" s="169">
        <f t="shared" si="138"/>
        <v>23.5</v>
      </c>
      <c r="H1364" s="579"/>
      <c r="I1364" s="511"/>
      <c r="J1364" s="511"/>
      <c r="K1364" s="511"/>
      <c r="L1364" s="512"/>
      <c r="M1364" s="587"/>
    </row>
    <row r="1365" spans="1:13">
      <c r="A1365" s="547"/>
      <c r="B1365" s="520"/>
      <c r="C1365" s="159" t="s">
        <v>153</v>
      </c>
      <c r="D1365" s="172" t="s">
        <v>22</v>
      </c>
      <c r="E1365" s="168">
        <v>0.1</v>
      </c>
      <c r="F1365" s="27">
        <v>14.32</v>
      </c>
      <c r="G1365" s="169">
        <f t="shared" si="138"/>
        <v>1.4320000000000002</v>
      </c>
      <c r="H1365" s="579"/>
      <c r="I1365" s="511"/>
      <c r="J1365" s="511"/>
      <c r="K1365" s="511"/>
      <c r="L1365" s="512"/>
      <c r="M1365" s="587"/>
    </row>
    <row r="1366" spans="1:13">
      <c r="A1366" s="547"/>
      <c r="B1366" s="520"/>
      <c r="C1366" s="159" t="s">
        <v>4</v>
      </c>
      <c r="D1366" s="172" t="s">
        <v>147</v>
      </c>
      <c r="E1366" s="168">
        <v>3</v>
      </c>
      <c r="F1366" s="169">
        <v>36.229999999999997</v>
      </c>
      <c r="G1366" s="169">
        <f t="shared" si="138"/>
        <v>108.69</v>
      </c>
      <c r="H1366" s="579"/>
      <c r="I1366" s="511"/>
      <c r="J1366" s="511"/>
      <c r="K1366" s="511"/>
      <c r="L1366" s="512"/>
      <c r="M1366" s="587"/>
    </row>
    <row r="1367" spans="1:13">
      <c r="A1367" s="547"/>
      <c r="B1367" s="520"/>
      <c r="C1367" s="159" t="s">
        <v>330</v>
      </c>
      <c r="D1367" s="172" t="s">
        <v>27</v>
      </c>
      <c r="E1367" s="168">
        <v>1.2999999999999999E-2</v>
      </c>
      <c r="F1367" s="169">
        <v>1370.13</v>
      </c>
      <c r="G1367" s="169">
        <f t="shared" si="138"/>
        <v>17.811690000000002</v>
      </c>
      <c r="H1367" s="579"/>
      <c r="I1367" s="511"/>
      <c r="J1367" s="511"/>
      <c r="K1367" s="511"/>
      <c r="L1367" s="512"/>
      <c r="M1367" s="587"/>
    </row>
    <row r="1368" spans="1:13">
      <c r="A1368" s="548"/>
      <c r="B1368" s="527"/>
      <c r="C1368" s="159" t="s">
        <v>331</v>
      </c>
      <c r="D1368" s="172" t="s">
        <v>27</v>
      </c>
      <c r="E1368" s="168">
        <v>1.7000000000000001E-2</v>
      </c>
      <c r="F1368" s="169">
        <v>2101.09</v>
      </c>
      <c r="G1368" s="169">
        <f t="shared" si="138"/>
        <v>35.718530000000008</v>
      </c>
      <c r="H1368" s="579"/>
      <c r="I1368" s="511"/>
      <c r="J1368" s="511"/>
      <c r="K1368" s="511"/>
      <c r="L1368" s="512"/>
      <c r="M1368" s="588"/>
    </row>
    <row r="1369" spans="1:13">
      <c r="A1369" s="180"/>
      <c r="B1369" s="577" t="s">
        <v>127</v>
      </c>
      <c r="C1369" s="577"/>
      <c r="D1369" s="577"/>
      <c r="E1369" s="577"/>
      <c r="F1369" s="578"/>
      <c r="G1369" s="181">
        <f>SUM(G1361:G1368)</f>
        <v>200.19730000000001</v>
      </c>
      <c r="H1369" s="186"/>
      <c r="I1369" s="168"/>
      <c r="J1369" s="168"/>
      <c r="K1369" s="168"/>
      <c r="L1369" s="169"/>
      <c r="M1369" s="181">
        <f>G1369+L1361</f>
        <v>200.19730000000001</v>
      </c>
    </row>
    <row r="1370" spans="1:13" ht="12.75" customHeight="1">
      <c r="A1370" s="546" t="s">
        <v>675</v>
      </c>
      <c r="B1370" s="516" t="s">
        <v>1036</v>
      </c>
      <c r="C1370" s="178" t="s">
        <v>37</v>
      </c>
      <c r="D1370" s="172" t="s">
        <v>22</v>
      </c>
      <c r="E1370" s="168">
        <v>0.6</v>
      </c>
      <c r="F1370" s="169">
        <v>18.850000000000001</v>
      </c>
      <c r="G1370" s="169">
        <f>E1370*F1370</f>
        <v>11.31</v>
      </c>
      <c r="H1370" s="579" t="s">
        <v>390</v>
      </c>
      <c r="I1370" s="511">
        <v>13575000</v>
      </c>
      <c r="J1370" s="515">
        <v>0.25</v>
      </c>
      <c r="K1370" s="511">
        <v>2321</v>
      </c>
      <c r="L1370" s="512"/>
      <c r="M1370" s="564"/>
    </row>
    <row r="1371" spans="1:13">
      <c r="A1371" s="547"/>
      <c r="B1371" s="520"/>
      <c r="C1371" s="178" t="s">
        <v>144</v>
      </c>
      <c r="D1371" s="172" t="s">
        <v>143</v>
      </c>
      <c r="E1371" s="168">
        <v>6.0000000000000001E-3</v>
      </c>
      <c r="F1371" s="27">
        <v>190</v>
      </c>
      <c r="G1371" s="169">
        <f t="shared" ref="G1371:G1377" si="139">E1371*F1371</f>
        <v>1.1400000000000001</v>
      </c>
      <c r="H1371" s="579"/>
      <c r="I1371" s="511"/>
      <c r="J1371" s="511"/>
      <c r="K1371" s="511"/>
      <c r="L1371" s="512"/>
      <c r="M1371" s="587"/>
    </row>
    <row r="1372" spans="1:13">
      <c r="A1372" s="547"/>
      <c r="B1372" s="520"/>
      <c r="C1372" s="197" t="s">
        <v>271</v>
      </c>
      <c r="D1372" s="172" t="s">
        <v>143</v>
      </c>
      <c r="E1372" s="168">
        <v>3.0000000000000001E-3</v>
      </c>
      <c r="F1372" s="27">
        <v>198.36</v>
      </c>
      <c r="G1372" s="169">
        <f t="shared" si="139"/>
        <v>0.59508000000000005</v>
      </c>
      <c r="H1372" s="579"/>
      <c r="I1372" s="511"/>
      <c r="J1372" s="511"/>
      <c r="K1372" s="511"/>
      <c r="L1372" s="512"/>
      <c r="M1372" s="587"/>
    </row>
    <row r="1373" spans="1:13">
      <c r="A1373" s="547"/>
      <c r="B1373" s="520"/>
      <c r="C1373" s="178" t="s">
        <v>96</v>
      </c>
      <c r="D1373" s="172" t="s">
        <v>146</v>
      </c>
      <c r="E1373" s="168">
        <v>1</v>
      </c>
      <c r="F1373" s="27">
        <v>23.5</v>
      </c>
      <c r="G1373" s="169">
        <f t="shared" si="139"/>
        <v>23.5</v>
      </c>
      <c r="H1373" s="579"/>
      <c r="I1373" s="511"/>
      <c r="J1373" s="511"/>
      <c r="K1373" s="511"/>
      <c r="L1373" s="512"/>
      <c r="M1373" s="587"/>
    </row>
    <row r="1374" spans="1:13">
      <c r="A1374" s="547"/>
      <c r="B1374" s="520"/>
      <c r="C1374" s="159" t="s">
        <v>153</v>
      </c>
      <c r="D1374" s="172" t="s">
        <v>22</v>
      </c>
      <c r="E1374" s="168">
        <v>0.1</v>
      </c>
      <c r="F1374" s="27">
        <v>14.32</v>
      </c>
      <c r="G1374" s="169">
        <f t="shared" si="139"/>
        <v>1.4320000000000002</v>
      </c>
      <c r="H1374" s="579"/>
      <c r="I1374" s="511"/>
      <c r="J1374" s="511"/>
      <c r="K1374" s="511"/>
      <c r="L1374" s="512"/>
      <c r="M1374" s="587"/>
    </row>
    <row r="1375" spans="1:13">
      <c r="A1375" s="547"/>
      <c r="B1375" s="520"/>
      <c r="C1375" s="159" t="s">
        <v>4</v>
      </c>
      <c r="D1375" s="172" t="s">
        <v>147</v>
      </c>
      <c r="E1375" s="168">
        <v>1</v>
      </c>
      <c r="F1375" s="169">
        <v>36.229999999999997</v>
      </c>
      <c r="G1375" s="169">
        <f t="shared" si="139"/>
        <v>36.229999999999997</v>
      </c>
      <c r="H1375" s="579"/>
      <c r="I1375" s="511"/>
      <c r="J1375" s="511"/>
      <c r="K1375" s="511"/>
      <c r="L1375" s="512"/>
      <c r="M1375" s="587"/>
    </row>
    <row r="1376" spans="1:13">
      <c r="A1376" s="547"/>
      <c r="B1376" s="520"/>
      <c r="C1376" s="159" t="s">
        <v>330</v>
      </c>
      <c r="D1376" s="172" t="s">
        <v>27</v>
      </c>
      <c r="E1376" s="168">
        <v>1.2999999999999999E-2</v>
      </c>
      <c r="F1376" s="169">
        <v>1370.13</v>
      </c>
      <c r="G1376" s="169">
        <f t="shared" si="139"/>
        <v>17.811690000000002</v>
      </c>
      <c r="H1376" s="579"/>
      <c r="I1376" s="511"/>
      <c r="J1376" s="511"/>
      <c r="K1376" s="511"/>
      <c r="L1376" s="512"/>
      <c r="M1376" s="587"/>
    </row>
    <row r="1377" spans="1:13">
      <c r="A1377" s="548"/>
      <c r="B1377" s="527"/>
      <c r="C1377" s="159" t="s">
        <v>331</v>
      </c>
      <c r="D1377" s="172" t="s">
        <v>27</v>
      </c>
      <c r="E1377" s="168">
        <v>1.7000000000000001E-2</v>
      </c>
      <c r="F1377" s="169">
        <v>2101.09</v>
      </c>
      <c r="G1377" s="169">
        <f t="shared" si="139"/>
        <v>35.718530000000008</v>
      </c>
      <c r="H1377" s="579"/>
      <c r="I1377" s="511"/>
      <c r="J1377" s="511"/>
      <c r="K1377" s="511"/>
      <c r="L1377" s="512"/>
      <c r="M1377" s="588"/>
    </row>
    <row r="1378" spans="1:13">
      <c r="A1378" s="180"/>
      <c r="B1378" s="577" t="s">
        <v>127</v>
      </c>
      <c r="C1378" s="577"/>
      <c r="D1378" s="577"/>
      <c r="E1378" s="577"/>
      <c r="F1378" s="578"/>
      <c r="G1378" s="181">
        <f>SUM(G1370:G1377)</f>
        <v>127.7373</v>
      </c>
      <c r="H1378" s="186"/>
      <c r="I1378" s="168"/>
      <c r="J1378" s="168"/>
      <c r="K1378" s="168"/>
      <c r="L1378" s="169"/>
      <c r="M1378" s="181">
        <f>G1378+L1370</f>
        <v>127.7373</v>
      </c>
    </row>
    <row r="1379" spans="1:13" ht="12.75" customHeight="1">
      <c r="A1379" s="546" t="s">
        <v>676</v>
      </c>
      <c r="B1379" s="516" t="s">
        <v>890</v>
      </c>
      <c r="C1379" s="178" t="s">
        <v>37</v>
      </c>
      <c r="D1379" s="172" t="s">
        <v>22</v>
      </c>
      <c r="E1379" s="168">
        <v>0.6</v>
      </c>
      <c r="F1379" s="169">
        <v>18.850000000000001</v>
      </c>
      <c r="G1379" s="169">
        <f>E1379*F1379</f>
        <v>11.31</v>
      </c>
      <c r="H1379" s="579" t="s">
        <v>390</v>
      </c>
      <c r="I1379" s="511">
        <v>13575000</v>
      </c>
      <c r="J1379" s="515">
        <v>0.25</v>
      </c>
      <c r="K1379" s="511">
        <v>2321</v>
      </c>
      <c r="L1379" s="512"/>
      <c r="M1379" s="564"/>
    </row>
    <row r="1380" spans="1:13">
      <c r="A1380" s="547"/>
      <c r="B1380" s="520"/>
      <c r="C1380" s="178" t="s">
        <v>144</v>
      </c>
      <c r="D1380" s="172" t="s">
        <v>143</v>
      </c>
      <c r="E1380" s="168">
        <v>6.0000000000000001E-3</v>
      </c>
      <c r="F1380" s="27">
        <v>190</v>
      </c>
      <c r="G1380" s="169">
        <f t="shared" ref="G1380:G1386" si="140">E1380*F1380</f>
        <v>1.1400000000000001</v>
      </c>
      <c r="H1380" s="579"/>
      <c r="I1380" s="511"/>
      <c r="J1380" s="511"/>
      <c r="K1380" s="511"/>
      <c r="L1380" s="512"/>
      <c r="M1380" s="587"/>
    </row>
    <row r="1381" spans="1:13">
      <c r="A1381" s="547"/>
      <c r="B1381" s="520"/>
      <c r="C1381" s="197" t="s">
        <v>271</v>
      </c>
      <c r="D1381" s="172" t="s">
        <v>143</v>
      </c>
      <c r="E1381" s="168">
        <v>3.0000000000000001E-3</v>
      </c>
      <c r="F1381" s="27">
        <v>198.36</v>
      </c>
      <c r="G1381" s="169">
        <f t="shared" si="140"/>
        <v>0.59508000000000005</v>
      </c>
      <c r="H1381" s="579"/>
      <c r="I1381" s="511"/>
      <c r="J1381" s="511"/>
      <c r="K1381" s="511"/>
      <c r="L1381" s="512"/>
      <c r="M1381" s="587"/>
    </row>
    <row r="1382" spans="1:13">
      <c r="A1382" s="547"/>
      <c r="B1382" s="520"/>
      <c r="C1382" s="178" t="s">
        <v>145</v>
      </c>
      <c r="D1382" s="172" t="s">
        <v>146</v>
      </c>
      <c r="E1382" s="168">
        <v>1</v>
      </c>
      <c r="F1382" s="27">
        <v>23.5</v>
      </c>
      <c r="G1382" s="169">
        <f t="shared" si="140"/>
        <v>23.5</v>
      </c>
      <c r="H1382" s="579"/>
      <c r="I1382" s="511"/>
      <c r="J1382" s="511"/>
      <c r="K1382" s="511"/>
      <c r="L1382" s="512"/>
      <c r="M1382" s="587"/>
    </row>
    <row r="1383" spans="1:13">
      <c r="A1383" s="547"/>
      <c r="B1383" s="520"/>
      <c r="C1383" s="159" t="s">
        <v>153</v>
      </c>
      <c r="D1383" s="172" t="s">
        <v>22</v>
      </c>
      <c r="E1383" s="168">
        <v>0.1</v>
      </c>
      <c r="F1383" s="27">
        <v>14.32</v>
      </c>
      <c r="G1383" s="169">
        <f t="shared" si="140"/>
        <v>1.4320000000000002</v>
      </c>
      <c r="H1383" s="579"/>
      <c r="I1383" s="511"/>
      <c r="J1383" s="511"/>
      <c r="K1383" s="511"/>
      <c r="L1383" s="512"/>
      <c r="M1383" s="587"/>
    </row>
    <row r="1384" spans="1:13">
      <c r="A1384" s="547"/>
      <c r="B1384" s="520"/>
      <c r="C1384" s="159" t="s">
        <v>4</v>
      </c>
      <c r="D1384" s="172" t="s">
        <v>147</v>
      </c>
      <c r="E1384" s="168">
        <v>0.5</v>
      </c>
      <c r="F1384" s="169">
        <v>36.229999999999997</v>
      </c>
      <c r="G1384" s="169">
        <f t="shared" si="140"/>
        <v>18.114999999999998</v>
      </c>
      <c r="H1384" s="579"/>
      <c r="I1384" s="511"/>
      <c r="J1384" s="511"/>
      <c r="K1384" s="511"/>
      <c r="L1384" s="512"/>
      <c r="M1384" s="587"/>
    </row>
    <row r="1385" spans="1:13">
      <c r="A1385" s="547"/>
      <c r="B1385" s="520"/>
      <c r="C1385" s="159" t="s">
        <v>330</v>
      </c>
      <c r="D1385" s="172" t="s">
        <v>27</v>
      </c>
      <c r="E1385" s="168">
        <v>1.2999999999999999E-2</v>
      </c>
      <c r="F1385" s="169">
        <v>1370.13</v>
      </c>
      <c r="G1385" s="169">
        <f t="shared" si="140"/>
        <v>17.811690000000002</v>
      </c>
      <c r="H1385" s="579"/>
      <c r="I1385" s="511"/>
      <c r="J1385" s="511"/>
      <c r="K1385" s="511"/>
      <c r="L1385" s="512"/>
      <c r="M1385" s="587"/>
    </row>
    <row r="1386" spans="1:13">
      <c r="A1386" s="548"/>
      <c r="B1386" s="527"/>
      <c r="C1386" s="159" t="s">
        <v>331</v>
      </c>
      <c r="D1386" s="172" t="s">
        <v>27</v>
      </c>
      <c r="E1386" s="168">
        <v>1.7000000000000001E-2</v>
      </c>
      <c r="F1386" s="169">
        <v>2101.09</v>
      </c>
      <c r="G1386" s="169">
        <f t="shared" si="140"/>
        <v>35.718530000000008</v>
      </c>
      <c r="H1386" s="579"/>
      <c r="I1386" s="511"/>
      <c r="J1386" s="511"/>
      <c r="K1386" s="511"/>
      <c r="L1386" s="512"/>
      <c r="M1386" s="588"/>
    </row>
    <row r="1387" spans="1:13">
      <c r="A1387" s="180"/>
      <c r="B1387" s="577" t="s">
        <v>127</v>
      </c>
      <c r="C1387" s="577"/>
      <c r="D1387" s="577"/>
      <c r="E1387" s="577"/>
      <c r="F1387" s="578"/>
      <c r="G1387" s="181">
        <f>SUM(G1379:G1386)</f>
        <v>109.6223</v>
      </c>
      <c r="H1387" s="186"/>
      <c r="I1387" s="168"/>
      <c r="J1387" s="168"/>
      <c r="K1387" s="168"/>
      <c r="L1387" s="169"/>
      <c r="M1387" s="181">
        <f>G1387+L1379</f>
        <v>109.6223</v>
      </c>
    </row>
    <row r="1388" spans="1:13" ht="12.75" customHeight="1">
      <c r="A1388" s="546" t="s">
        <v>677</v>
      </c>
      <c r="B1388" s="516" t="s">
        <v>1037</v>
      </c>
      <c r="C1388" s="178" t="s">
        <v>37</v>
      </c>
      <c r="D1388" s="172" t="s">
        <v>22</v>
      </c>
      <c r="E1388" s="168">
        <v>0.6</v>
      </c>
      <c r="F1388" s="169">
        <v>18.850000000000001</v>
      </c>
      <c r="G1388" s="169">
        <f>E1388*F1388</f>
        <v>11.31</v>
      </c>
      <c r="H1388" s="579" t="s">
        <v>390</v>
      </c>
      <c r="I1388" s="511">
        <v>13575000</v>
      </c>
      <c r="J1388" s="515">
        <v>0.25</v>
      </c>
      <c r="K1388" s="511">
        <v>2321</v>
      </c>
      <c r="L1388" s="512"/>
      <c r="M1388" s="564"/>
    </row>
    <row r="1389" spans="1:13">
      <c r="A1389" s="547"/>
      <c r="B1389" s="520"/>
      <c r="C1389" s="178" t="s">
        <v>144</v>
      </c>
      <c r="D1389" s="172" t="s">
        <v>143</v>
      </c>
      <c r="E1389" s="168">
        <v>6.0000000000000001E-3</v>
      </c>
      <c r="F1389" s="27">
        <v>190</v>
      </c>
      <c r="G1389" s="169">
        <f t="shared" ref="G1389:G1395" si="141">E1389*F1389</f>
        <v>1.1400000000000001</v>
      </c>
      <c r="H1389" s="579"/>
      <c r="I1389" s="511"/>
      <c r="J1389" s="511"/>
      <c r="K1389" s="511"/>
      <c r="L1389" s="512"/>
      <c r="M1389" s="587"/>
    </row>
    <row r="1390" spans="1:13">
      <c r="A1390" s="547"/>
      <c r="B1390" s="520"/>
      <c r="C1390" s="197" t="s">
        <v>218</v>
      </c>
      <c r="D1390" s="172" t="s">
        <v>143</v>
      </c>
      <c r="E1390" s="168">
        <v>3.0000000000000001E-3</v>
      </c>
      <c r="F1390" s="27">
        <v>198.36</v>
      </c>
      <c r="G1390" s="169">
        <f t="shared" si="141"/>
        <v>0.59508000000000005</v>
      </c>
      <c r="H1390" s="579"/>
      <c r="I1390" s="511"/>
      <c r="J1390" s="511"/>
      <c r="K1390" s="511"/>
      <c r="L1390" s="512"/>
      <c r="M1390" s="587"/>
    </row>
    <row r="1391" spans="1:13">
      <c r="A1391" s="547"/>
      <c r="B1391" s="520"/>
      <c r="C1391" s="178" t="s">
        <v>96</v>
      </c>
      <c r="D1391" s="172" t="s">
        <v>146</v>
      </c>
      <c r="E1391" s="168">
        <v>1</v>
      </c>
      <c r="F1391" s="27">
        <v>23.5</v>
      </c>
      <c r="G1391" s="169">
        <f t="shared" si="141"/>
        <v>23.5</v>
      </c>
      <c r="H1391" s="579"/>
      <c r="I1391" s="511"/>
      <c r="J1391" s="511"/>
      <c r="K1391" s="511"/>
      <c r="L1391" s="512"/>
      <c r="M1391" s="587"/>
    </row>
    <row r="1392" spans="1:13">
      <c r="A1392" s="547"/>
      <c r="B1392" s="520"/>
      <c r="C1392" s="159" t="s">
        <v>153</v>
      </c>
      <c r="D1392" s="172" t="s">
        <v>22</v>
      </c>
      <c r="E1392" s="168">
        <v>0.1</v>
      </c>
      <c r="F1392" s="27">
        <v>14.32</v>
      </c>
      <c r="G1392" s="169">
        <f t="shared" si="141"/>
        <v>1.4320000000000002</v>
      </c>
      <c r="H1392" s="579"/>
      <c r="I1392" s="511"/>
      <c r="J1392" s="511"/>
      <c r="K1392" s="511"/>
      <c r="L1392" s="512"/>
      <c r="M1392" s="587"/>
    </row>
    <row r="1393" spans="1:13">
      <c r="A1393" s="547"/>
      <c r="B1393" s="520"/>
      <c r="C1393" s="159" t="s">
        <v>4</v>
      </c>
      <c r="D1393" s="172" t="s">
        <v>147</v>
      </c>
      <c r="E1393" s="168">
        <v>2</v>
      </c>
      <c r="F1393" s="169">
        <v>36.229999999999997</v>
      </c>
      <c r="G1393" s="169">
        <f t="shared" si="141"/>
        <v>72.459999999999994</v>
      </c>
      <c r="H1393" s="579"/>
      <c r="I1393" s="511"/>
      <c r="J1393" s="511"/>
      <c r="K1393" s="511"/>
      <c r="L1393" s="512"/>
      <c r="M1393" s="587"/>
    </row>
    <row r="1394" spans="1:13">
      <c r="A1394" s="547"/>
      <c r="B1394" s="520"/>
      <c r="C1394" s="159" t="s">
        <v>330</v>
      </c>
      <c r="D1394" s="172" t="s">
        <v>27</v>
      </c>
      <c r="E1394" s="168">
        <v>1.2999999999999999E-2</v>
      </c>
      <c r="F1394" s="169">
        <v>1370.13</v>
      </c>
      <c r="G1394" s="169">
        <f t="shared" si="141"/>
        <v>17.811690000000002</v>
      </c>
      <c r="H1394" s="579"/>
      <c r="I1394" s="511"/>
      <c r="J1394" s="511"/>
      <c r="K1394" s="511"/>
      <c r="L1394" s="512"/>
      <c r="M1394" s="587"/>
    </row>
    <row r="1395" spans="1:13">
      <c r="A1395" s="548"/>
      <c r="B1395" s="527"/>
      <c r="C1395" s="159" t="s">
        <v>331</v>
      </c>
      <c r="D1395" s="172" t="s">
        <v>27</v>
      </c>
      <c r="E1395" s="168">
        <v>1.7000000000000001E-2</v>
      </c>
      <c r="F1395" s="169">
        <v>2101.09</v>
      </c>
      <c r="G1395" s="169">
        <f t="shared" si="141"/>
        <v>35.718530000000008</v>
      </c>
      <c r="H1395" s="579"/>
      <c r="I1395" s="511"/>
      <c r="J1395" s="511"/>
      <c r="K1395" s="511"/>
      <c r="L1395" s="512"/>
      <c r="M1395" s="588"/>
    </row>
    <row r="1396" spans="1:13">
      <c r="A1396" s="180"/>
      <c r="B1396" s="577" t="s">
        <v>127</v>
      </c>
      <c r="C1396" s="577"/>
      <c r="D1396" s="577"/>
      <c r="E1396" s="577"/>
      <c r="F1396" s="578"/>
      <c r="G1396" s="181">
        <f>SUM(G1388:G1395)</f>
        <v>163.96730000000002</v>
      </c>
      <c r="H1396" s="186"/>
      <c r="I1396" s="168"/>
      <c r="J1396" s="168"/>
      <c r="K1396" s="168"/>
      <c r="L1396" s="169"/>
      <c r="M1396" s="181">
        <f>G1396+L1388</f>
        <v>163.96730000000002</v>
      </c>
    </row>
    <row r="1397" spans="1:13" ht="12.75" customHeight="1">
      <c r="A1397" s="546" t="s">
        <v>678</v>
      </c>
      <c r="B1397" s="549" t="s">
        <v>1038</v>
      </c>
      <c r="C1397" s="178" t="s">
        <v>37</v>
      </c>
      <c r="D1397" s="172" t="s">
        <v>22</v>
      </c>
      <c r="E1397" s="168">
        <v>0.6</v>
      </c>
      <c r="F1397" s="169">
        <v>18.850000000000001</v>
      </c>
      <c r="G1397" s="169">
        <f>E1397*F1397</f>
        <v>11.31</v>
      </c>
      <c r="H1397" s="579" t="s">
        <v>390</v>
      </c>
      <c r="I1397" s="511">
        <v>13575000</v>
      </c>
      <c r="J1397" s="515">
        <v>0.25</v>
      </c>
      <c r="K1397" s="511">
        <v>2321</v>
      </c>
      <c r="L1397" s="512"/>
      <c r="M1397" s="564"/>
    </row>
    <row r="1398" spans="1:13">
      <c r="A1398" s="547"/>
      <c r="B1398" s="549"/>
      <c r="C1398" s="178" t="s">
        <v>144</v>
      </c>
      <c r="D1398" s="172" t="s">
        <v>143</v>
      </c>
      <c r="E1398" s="168">
        <v>6.0000000000000001E-3</v>
      </c>
      <c r="F1398" s="27">
        <v>190</v>
      </c>
      <c r="G1398" s="169">
        <f t="shared" ref="G1398:G1404" si="142">E1398*F1398</f>
        <v>1.1400000000000001</v>
      </c>
      <c r="H1398" s="579"/>
      <c r="I1398" s="511"/>
      <c r="J1398" s="511"/>
      <c r="K1398" s="511"/>
      <c r="L1398" s="512"/>
      <c r="M1398" s="587"/>
    </row>
    <row r="1399" spans="1:13">
      <c r="A1399" s="547"/>
      <c r="B1399" s="549"/>
      <c r="C1399" s="197" t="s">
        <v>218</v>
      </c>
      <c r="D1399" s="172" t="s">
        <v>143</v>
      </c>
      <c r="E1399" s="168">
        <v>3.0000000000000001E-3</v>
      </c>
      <c r="F1399" s="27">
        <v>198.36</v>
      </c>
      <c r="G1399" s="169">
        <f t="shared" si="142"/>
        <v>0.59508000000000005</v>
      </c>
      <c r="H1399" s="579"/>
      <c r="I1399" s="511"/>
      <c r="J1399" s="511"/>
      <c r="K1399" s="511"/>
      <c r="L1399" s="512"/>
      <c r="M1399" s="587"/>
    </row>
    <row r="1400" spans="1:13">
      <c r="A1400" s="547"/>
      <c r="B1400" s="549"/>
      <c r="C1400" s="178" t="s">
        <v>150</v>
      </c>
      <c r="D1400" s="172" t="s">
        <v>146</v>
      </c>
      <c r="E1400" s="168">
        <v>1</v>
      </c>
      <c r="F1400" s="27">
        <v>23.5</v>
      </c>
      <c r="G1400" s="169">
        <f t="shared" si="142"/>
        <v>23.5</v>
      </c>
      <c r="H1400" s="579"/>
      <c r="I1400" s="511"/>
      <c r="J1400" s="511"/>
      <c r="K1400" s="511"/>
      <c r="L1400" s="512"/>
      <c r="M1400" s="587"/>
    </row>
    <row r="1401" spans="1:13">
      <c r="A1401" s="547"/>
      <c r="B1401" s="549"/>
      <c r="C1401" s="159" t="s">
        <v>153</v>
      </c>
      <c r="D1401" s="172" t="s">
        <v>22</v>
      </c>
      <c r="E1401" s="168">
        <v>0.1</v>
      </c>
      <c r="F1401" s="27">
        <v>14.32</v>
      </c>
      <c r="G1401" s="169">
        <f t="shared" si="142"/>
        <v>1.4320000000000002</v>
      </c>
      <c r="H1401" s="579"/>
      <c r="I1401" s="511"/>
      <c r="J1401" s="511"/>
      <c r="K1401" s="511"/>
      <c r="L1401" s="512"/>
      <c r="M1401" s="587"/>
    </row>
    <row r="1402" spans="1:13">
      <c r="A1402" s="547"/>
      <c r="B1402" s="549"/>
      <c r="C1402" s="159" t="s">
        <v>4</v>
      </c>
      <c r="D1402" s="172" t="s">
        <v>147</v>
      </c>
      <c r="E1402" s="168">
        <v>0.5</v>
      </c>
      <c r="F1402" s="169">
        <v>36.229999999999997</v>
      </c>
      <c r="G1402" s="169">
        <f t="shared" si="142"/>
        <v>18.114999999999998</v>
      </c>
      <c r="H1402" s="579"/>
      <c r="I1402" s="511"/>
      <c r="J1402" s="511"/>
      <c r="K1402" s="511"/>
      <c r="L1402" s="512"/>
      <c r="M1402" s="587"/>
    </row>
    <row r="1403" spans="1:13">
      <c r="A1403" s="547"/>
      <c r="B1403" s="549"/>
      <c r="C1403" s="159" t="s">
        <v>330</v>
      </c>
      <c r="D1403" s="172" t="s">
        <v>27</v>
      </c>
      <c r="E1403" s="168">
        <v>1.2999999999999999E-2</v>
      </c>
      <c r="F1403" s="169">
        <v>1370.13</v>
      </c>
      <c r="G1403" s="169">
        <f t="shared" si="142"/>
        <v>17.811690000000002</v>
      </c>
      <c r="H1403" s="579"/>
      <c r="I1403" s="511"/>
      <c r="J1403" s="511"/>
      <c r="K1403" s="511"/>
      <c r="L1403" s="512"/>
      <c r="M1403" s="587"/>
    </row>
    <row r="1404" spans="1:13">
      <c r="A1404" s="548"/>
      <c r="B1404" s="549"/>
      <c r="C1404" s="159" t="s">
        <v>331</v>
      </c>
      <c r="D1404" s="172" t="s">
        <v>27</v>
      </c>
      <c r="E1404" s="168">
        <v>1.7000000000000001E-2</v>
      </c>
      <c r="F1404" s="169">
        <v>2101.09</v>
      </c>
      <c r="G1404" s="169">
        <f t="shared" si="142"/>
        <v>35.718530000000008</v>
      </c>
      <c r="H1404" s="579"/>
      <c r="I1404" s="511"/>
      <c r="J1404" s="511"/>
      <c r="K1404" s="511"/>
      <c r="L1404" s="512"/>
      <c r="M1404" s="588"/>
    </row>
    <row r="1405" spans="1:13">
      <c r="A1405" s="180"/>
      <c r="B1405" s="577" t="s">
        <v>127</v>
      </c>
      <c r="C1405" s="577"/>
      <c r="D1405" s="577"/>
      <c r="E1405" s="577"/>
      <c r="F1405" s="578"/>
      <c r="G1405" s="181">
        <f>SUM(G1397:G1404)</f>
        <v>109.6223</v>
      </c>
      <c r="H1405" s="186"/>
      <c r="I1405" s="168"/>
      <c r="J1405" s="168"/>
      <c r="K1405" s="168"/>
      <c r="L1405" s="169"/>
      <c r="M1405" s="181">
        <f>G1405+L1397</f>
        <v>109.6223</v>
      </c>
    </row>
    <row r="1406" spans="1:13" ht="12.75" customHeight="1">
      <c r="A1406" s="546" t="s">
        <v>679</v>
      </c>
      <c r="B1406" s="549" t="s">
        <v>1039</v>
      </c>
      <c r="C1406" s="178" t="s">
        <v>37</v>
      </c>
      <c r="D1406" s="172" t="s">
        <v>22</v>
      </c>
      <c r="E1406" s="168">
        <v>0.6</v>
      </c>
      <c r="F1406" s="169">
        <v>18.850000000000001</v>
      </c>
      <c r="G1406" s="169">
        <f>E1406*F1406</f>
        <v>11.31</v>
      </c>
      <c r="H1406" s="579" t="s">
        <v>390</v>
      </c>
      <c r="I1406" s="511">
        <v>13575000</v>
      </c>
      <c r="J1406" s="515">
        <v>0.25</v>
      </c>
      <c r="K1406" s="511">
        <v>2321</v>
      </c>
      <c r="L1406" s="512"/>
      <c r="M1406" s="564"/>
    </row>
    <row r="1407" spans="1:13">
      <c r="A1407" s="547"/>
      <c r="B1407" s="549"/>
      <c r="C1407" s="178" t="s">
        <v>144</v>
      </c>
      <c r="D1407" s="172" t="s">
        <v>143</v>
      </c>
      <c r="E1407" s="168">
        <v>6.0000000000000001E-3</v>
      </c>
      <c r="F1407" s="27">
        <v>190</v>
      </c>
      <c r="G1407" s="169">
        <f t="shared" ref="G1407:G1413" si="143">E1407*F1407</f>
        <v>1.1400000000000001</v>
      </c>
      <c r="H1407" s="579"/>
      <c r="I1407" s="511"/>
      <c r="J1407" s="511"/>
      <c r="K1407" s="511"/>
      <c r="L1407" s="512"/>
      <c r="M1407" s="587"/>
    </row>
    <row r="1408" spans="1:13">
      <c r="A1408" s="547"/>
      <c r="B1408" s="549"/>
      <c r="C1408" s="197" t="s">
        <v>218</v>
      </c>
      <c r="D1408" s="172" t="s">
        <v>143</v>
      </c>
      <c r="E1408" s="168">
        <v>3.0000000000000001E-3</v>
      </c>
      <c r="F1408" s="27">
        <v>198.36</v>
      </c>
      <c r="G1408" s="169">
        <f t="shared" si="143"/>
        <v>0.59508000000000005</v>
      </c>
      <c r="H1408" s="579"/>
      <c r="I1408" s="511"/>
      <c r="J1408" s="511"/>
      <c r="K1408" s="511"/>
      <c r="L1408" s="512"/>
      <c r="M1408" s="587"/>
    </row>
    <row r="1409" spans="1:13">
      <c r="A1409" s="547"/>
      <c r="B1409" s="549"/>
      <c r="C1409" s="178" t="s">
        <v>96</v>
      </c>
      <c r="D1409" s="172" t="s">
        <v>146</v>
      </c>
      <c r="E1409" s="168">
        <v>1</v>
      </c>
      <c r="F1409" s="27">
        <v>23.5</v>
      </c>
      <c r="G1409" s="169">
        <f t="shared" si="143"/>
        <v>23.5</v>
      </c>
      <c r="H1409" s="579"/>
      <c r="I1409" s="511"/>
      <c r="J1409" s="511"/>
      <c r="K1409" s="511"/>
      <c r="L1409" s="512"/>
      <c r="M1409" s="587"/>
    </row>
    <row r="1410" spans="1:13">
      <c r="A1410" s="547"/>
      <c r="B1410" s="549"/>
      <c r="C1410" s="159" t="s">
        <v>153</v>
      </c>
      <c r="D1410" s="172" t="s">
        <v>22</v>
      </c>
      <c r="E1410" s="168">
        <v>0.1</v>
      </c>
      <c r="F1410" s="27">
        <v>14.32</v>
      </c>
      <c r="G1410" s="169">
        <f t="shared" si="143"/>
        <v>1.4320000000000002</v>
      </c>
      <c r="H1410" s="579"/>
      <c r="I1410" s="511"/>
      <c r="J1410" s="511"/>
      <c r="K1410" s="511"/>
      <c r="L1410" s="512"/>
      <c r="M1410" s="587"/>
    </row>
    <row r="1411" spans="1:13">
      <c r="A1411" s="547"/>
      <c r="B1411" s="549"/>
      <c r="C1411" s="159" t="s">
        <v>4</v>
      </c>
      <c r="D1411" s="172" t="s">
        <v>147</v>
      </c>
      <c r="E1411" s="168">
        <v>0.75</v>
      </c>
      <c r="F1411" s="169">
        <v>36.229999999999997</v>
      </c>
      <c r="G1411" s="169">
        <f t="shared" si="143"/>
        <v>27.172499999999999</v>
      </c>
      <c r="H1411" s="579"/>
      <c r="I1411" s="511"/>
      <c r="J1411" s="511"/>
      <c r="K1411" s="511"/>
      <c r="L1411" s="512"/>
      <c r="M1411" s="587"/>
    </row>
    <row r="1412" spans="1:13">
      <c r="A1412" s="547"/>
      <c r="B1412" s="549"/>
      <c r="C1412" s="159" t="s">
        <v>330</v>
      </c>
      <c r="D1412" s="172" t="s">
        <v>27</v>
      </c>
      <c r="E1412" s="168">
        <v>1.2999999999999999E-2</v>
      </c>
      <c r="F1412" s="169">
        <v>1370.13</v>
      </c>
      <c r="G1412" s="169">
        <f t="shared" si="143"/>
        <v>17.811690000000002</v>
      </c>
      <c r="H1412" s="579"/>
      <c r="I1412" s="511"/>
      <c r="J1412" s="511"/>
      <c r="K1412" s="511"/>
      <c r="L1412" s="512"/>
      <c r="M1412" s="587"/>
    </row>
    <row r="1413" spans="1:13">
      <c r="A1413" s="548"/>
      <c r="B1413" s="549"/>
      <c r="C1413" s="159" t="s">
        <v>331</v>
      </c>
      <c r="D1413" s="172" t="s">
        <v>27</v>
      </c>
      <c r="E1413" s="168">
        <v>1.7000000000000001E-2</v>
      </c>
      <c r="F1413" s="169">
        <v>2101.09</v>
      </c>
      <c r="G1413" s="169">
        <f t="shared" si="143"/>
        <v>35.718530000000008</v>
      </c>
      <c r="H1413" s="579"/>
      <c r="I1413" s="511"/>
      <c r="J1413" s="511"/>
      <c r="K1413" s="511"/>
      <c r="L1413" s="512"/>
      <c r="M1413" s="588"/>
    </row>
    <row r="1414" spans="1:13">
      <c r="A1414" s="180"/>
      <c r="B1414" s="577" t="s">
        <v>127</v>
      </c>
      <c r="C1414" s="577"/>
      <c r="D1414" s="577"/>
      <c r="E1414" s="577"/>
      <c r="F1414" s="578"/>
      <c r="G1414" s="181">
        <f>SUM(G1406:G1413)</f>
        <v>118.6798</v>
      </c>
      <c r="H1414" s="186"/>
      <c r="I1414" s="168"/>
      <c r="J1414" s="168"/>
      <c r="K1414" s="168"/>
      <c r="L1414" s="169"/>
      <c r="M1414" s="181">
        <f>G1414+L1406</f>
        <v>118.6798</v>
      </c>
    </row>
    <row r="1415" spans="1:13" ht="12.75" customHeight="1">
      <c r="A1415" s="546" t="s">
        <v>680</v>
      </c>
      <c r="B1415" s="549" t="s">
        <v>891</v>
      </c>
      <c r="C1415" s="178" t="s">
        <v>37</v>
      </c>
      <c r="D1415" s="172" t="s">
        <v>22</v>
      </c>
      <c r="E1415" s="168">
        <v>0.6</v>
      </c>
      <c r="F1415" s="169">
        <v>18.850000000000001</v>
      </c>
      <c r="G1415" s="169">
        <f>E1415*F1415</f>
        <v>11.31</v>
      </c>
      <c r="H1415" s="579" t="s">
        <v>390</v>
      </c>
      <c r="I1415" s="511">
        <v>13575000</v>
      </c>
      <c r="J1415" s="515">
        <v>0.25</v>
      </c>
      <c r="K1415" s="511">
        <v>2321</v>
      </c>
      <c r="L1415" s="512"/>
      <c r="M1415" s="564"/>
    </row>
    <row r="1416" spans="1:13">
      <c r="A1416" s="547"/>
      <c r="B1416" s="549"/>
      <c r="C1416" s="178" t="s">
        <v>144</v>
      </c>
      <c r="D1416" s="172" t="s">
        <v>143</v>
      </c>
      <c r="E1416" s="168">
        <v>6.0000000000000001E-3</v>
      </c>
      <c r="F1416" s="27">
        <v>190</v>
      </c>
      <c r="G1416" s="169">
        <f t="shared" ref="G1416:G1422" si="144">E1416*F1416</f>
        <v>1.1400000000000001</v>
      </c>
      <c r="H1416" s="579"/>
      <c r="I1416" s="511"/>
      <c r="J1416" s="511"/>
      <c r="K1416" s="511"/>
      <c r="L1416" s="512"/>
      <c r="M1416" s="587"/>
    </row>
    <row r="1417" spans="1:13">
      <c r="A1417" s="547"/>
      <c r="B1417" s="549"/>
      <c r="C1417" s="197" t="s">
        <v>218</v>
      </c>
      <c r="D1417" s="172" t="s">
        <v>143</v>
      </c>
      <c r="E1417" s="168">
        <v>3.0000000000000001E-3</v>
      </c>
      <c r="F1417" s="27">
        <v>198.36</v>
      </c>
      <c r="G1417" s="169">
        <f t="shared" si="144"/>
        <v>0.59508000000000005</v>
      </c>
      <c r="H1417" s="579"/>
      <c r="I1417" s="511"/>
      <c r="J1417" s="511"/>
      <c r="K1417" s="511"/>
      <c r="L1417" s="512"/>
      <c r="M1417" s="587"/>
    </row>
    <row r="1418" spans="1:13">
      <c r="A1418" s="547"/>
      <c r="B1418" s="549"/>
      <c r="C1418" s="178" t="s">
        <v>96</v>
      </c>
      <c r="D1418" s="172" t="s">
        <v>146</v>
      </c>
      <c r="E1418" s="168">
        <v>1</v>
      </c>
      <c r="F1418" s="27">
        <v>23.5</v>
      </c>
      <c r="G1418" s="169">
        <f t="shared" si="144"/>
        <v>23.5</v>
      </c>
      <c r="H1418" s="579"/>
      <c r="I1418" s="511"/>
      <c r="J1418" s="511"/>
      <c r="K1418" s="511"/>
      <c r="L1418" s="512"/>
      <c r="M1418" s="587"/>
    </row>
    <row r="1419" spans="1:13">
      <c r="A1419" s="547"/>
      <c r="B1419" s="549"/>
      <c r="C1419" s="159" t="s">
        <v>153</v>
      </c>
      <c r="D1419" s="172" t="s">
        <v>22</v>
      </c>
      <c r="E1419" s="168">
        <v>0.1</v>
      </c>
      <c r="F1419" s="27">
        <v>14.32</v>
      </c>
      <c r="G1419" s="169">
        <f t="shared" si="144"/>
        <v>1.4320000000000002</v>
      </c>
      <c r="H1419" s="579"/>
      <c r="I1419" s="511"/>
      <c r="J1419" s="511"/>
      <c r="K1419" s="511"/>
      <c r="L1419" s="512"/>
      <c r="M1419" s="587"/>
    </row>
    <row r="1420" spans="1:13">
      <c r="A1420" s="547"/>
      <c r="B1420" s="549"/>
      <c r="C1420" s="159" t="s">
        <v>4</v>
      </c>
      <c r="D1420" s="172" t="s">
        <v>147</v>
      </c>
      <c r="E1420" s="168">
        <v>2</v>
      </c>
      <c r="F1420" s="169">
        <v>36.229999999999997</v>
      </c>
      <c r="G1420" s="169">
        <f t="shared" si="144"/>
        <v>72.459999999999994</v>
      </c>
      <c r="H1420" s="579"/>
      <c r="I1420" s="511"/>
      <c r="J1420" s="511"/>
      <c r="K1420" s="511"/>
      <c r="L1420" s="512"/>
      <c r="M1420" s="587"/>
    </row>
    <row r="1421" spans="1:13">
      <c r="A1421" s="547"/>
      <c r="B1421" s="549"/>
      <c r="C1421" s="159" t="s">
        <v>330</v>
      </c>
      <c r="D1421" s="172" t="s">
        <v>27</v>
      </c>
      <c r="E1421" s="168">
        <v>1.2999999999999999E-2</v>
      </c>
      <c r="F1421" s="169">
        <v>1370.13</v>
      </c>
      <c r="G1421" s="169">
        <f t="shared" si="144"/>
        <v>17.811690000000002</v>
      </c>
      <c r="H1421" s="579"/>
      <c r="I1421" s="511"/>
      <c r="J1421" s="511"/>
      <c r="K1421" s="511"/>
      <c r="L1421" s="512"/>
      <c r="M1421" s="587"/>
    </row>
    <row r="1422" spans="1:13">
      <c r="A1422" s="548"/>
      <c r="B1422" s="549"/>
      <c r="C1422" s="159" t="s">
        <v>331</v>
      </c>
      <c r="D1422" s="172" t="s">
        <v>27</v>
      </c>
      <c r="E1422" s="168">
        <v>1.7000000000000001E-2</v>
      </c>
      <c r="F1422" s="169">
        <v>2101.09</v>
      </c>
      <c r="G1422" s="169">
        <f t="shared" si="144"/>
        <v>35.718530000000008</v>
      </c>
      <c r="H1422" s="579"/>
      <c r="I1422" s="511"/>
      <c r="J1422" s="511"/>
      <c r="K1422" s="511"/>
      <c r="L1422" s="512"/>
      <c r="M1422" s="588"/>
    </row>
    <row r="1423" spans="1:13">
      <c r="A1423" s="180"/>
      <c r="B1423" s="577" t="s">
        <v>127</v>
      </c>
      <c r="C1423" s="577"/>
      <c r="D1423" s="577"/>
      <c r="E1423" s="577"/>
      <c r="F1423" s="578"/>
      <c r="G1423" s="181">
        <f>SUM(G1415:G1422)</f>
        <v>163.96730000000002</v>
      </c>
      <c r="H1423" s="186"/>
      <c r="I1423" s="168"/>
      <c r="J1423" s="168"/>
      <c r="K1423" s="168"/>
      <c r="L1423" s="169"/>
      <c r="M1423" s="181">
        <f>G1423+L1415</f>
        <v>163.96730000000002</v>
      </c>
    </row>
    <row r="1424" spans="1:13" ht="12.75" customHeight="1">
      <c r="A1424" s="546" t="s">
        <v>681</v>
      </c>
      <c r="B1424" s="549" t="s">
        <v>892</v>
      </c>
      <c r="C1424" s="178" t="s">
        <v>37</v>
      </c>
      <c r="D1424" s="172" t="s">
        <v>22</v>
      </c>
      <c r="E1424" s="168">
        <v>0.6</v>
      </c>
      <c r="F1424" s="169">
        <v>18.850000000000001</v>
      </c>
      <c r="G1424" s="169">
        <f>E1424*F1424</f>
        <v>11.31</v>
      </c>
      <c r="H1424" s="579" t="s">
        <v>390</v>
      </c>
      <c r="I1424" s="511">
        <v>13575000</v>
      </c>
      <c r="J1424" s="515">
        <v>0.25</v>
      </c>
      <c r="K1424" s="511">
        <v>2321</v>
      </c>
      <c r="L1424" s="512"/>
      <c r="M1424" s="564"/>
    </row>
    <row r="1425" spans="1:13">
      <c r="A1425" s="547"/>
      <c r="B1425" s="549"/>
      <c r="C1425" s="178" t="s">
        <v>144</v>
      </c>
      <c r="D1425" s="172" t="s">
        <v>143</v>
      </c>
      <c r="E1425" s="168">
        <v>6.0000000000000001E-3</v>
      </c>
      <c r="F1425" s="27">
        <v>190</v>
      </c>
      <c r="G1425" s="169">
        <f t="shared" ref="G1425:G1431" si="145">E1425*F1425</f>
        <v>1.1400000000000001</v>
      </c>
      <c r="H1425" s="579"/>
      <c r="I1425" s="511"/>
      <c r="J1425" s="511"/>
      <c r="K1425" s="511"/>
      <c r="L1425" s="512"/>
      <c r="M1425" s="587"/>
    </row>
    <row r="1426" spans="1:13">
      <c r="A1426" s="547"/>
      <c r="B1426" s="549"/>
      <c r="C1426" s="197" t="s">
        <v>218</v>
      </c>
      <c r="D1426" s="172" t="s">
        <v>143</v>
      </c>
      <c r="E1426" s="168">
        <v>3.0000000000000001E-3</v>
      </c>
      <c r="F1426" s="27">
        <v>198.36</v>
      </c>
      <c r="G1426" s="169">
        <f t="shared" si="145"/>
        <v>0.59508000000000005</v>
      </c>
      <c r="H1426" s="579"/>
      <c r="I1426" s="511"/>
      <c r="J1426" s="511"/>
      <c r="K1426" s="511"/>
      <c r="L1426" s="512"/>
      <c r="M1426" s="587"/>
    </row>
    <row r="1427" spans="1:13">
      <c r="A1427" s="547"/>
      <c r="B1427" s="549"/>
      <c r="C1427" s="178" t="s">
        <v>96</v>
      </c>
      <c r="D1427" s="172" t="s">
        <v>146</v>
      </c>
      <c r="E1427" s="168">
        <v>1</v>
      </c>
      <c r="F1427" s="27">
        <v>23.5</v>
      </c>
      <c r="G1427" s="169">
        <f t="shared" si="145"/>
        <v>23.5</v>
      </c>
      <c r="H1427" s="579"/>
      <c r="I1427" s="511"/>
      <c r="J1427" s="511"/>
      <c r="K1427" s="511"/>
      <c r="L1427" s="512"/>
      <c r="M1427" s="587"/>
    </row>
    <row r="1428" spans="1:13">
      <c r="A1428" s="547"/>
      <c r="B1428" s="549"/>
      <c r="C1428" s="159" t="s">
        <v>153</v>
      </c>
      <c r="D1428" s="172" t="s">
        <v>22</v>
      </c>
      <c r="E1428" s="168">
        <v>0.1</v>
      </c>
      <c r="F1428" s="27">
        <v>14.32</v>
      </c>
      <c r="G1428" s="169">
        <f t="shared" si="145"/>
        <v>1.4320000000000002</v>
      </c>
      <c r="H1428" s="579"/>
      <c r="I1428" s="511"/>
      <c r="J1428" s="511"/>
      <c r="K1428" s="511"/>
      <c r="L1428" s="512"/>
      <c r="M1428" s="587"/>
    </row>
    <row r="1429" spans="1:13">
      <c r="A1429" s="547"/>
      <c r="B1429" s="549"/>
      <c r="C1429" s="159" t="s">
        <v>4</v>
      </c>
      <c r="D1429" s="172" t="s">
        <v>147</v>
      </c>
      <c r="E1429" s="168">
        <v>0.25</v>
      </c>
      <c r="F1429" s="169">
        <v>36.229999999999997</v>
      </c>
      <c r="G1429" s="169">
        <f t="shared" si="145"/>
        <v>9.0574999999999992</v>
      </c>
      <c r="H1429" s="579"/>
      <c r="I1429" s="511"/>
      <c r="J1429" s="511"/>
      <c r="K1429" s="511"/>
      <c r="L1429" s="512"/>
      <c r="M1429" s="587"/>
    </row>
    <row r="1430" spans="1:13">
      <c r="A1430" s="547"/>
      <c r="B1430" s="549"/>
      <c r="C1430" s="159" t="s">
        <v>330</v>
      </c>
      <c r="D1430" s="172" t="s">
        <v>27</v>
      </c>
      <c r="E1430" s="168">
        <v>1.2999999999999999E-2</v>
      </c>
      <c r="F1430" s="169">
        <v>1370.13</v>
      </c>
      <c r="G1430" s="169">
        <f t="shared" si="145"/>
        <v>17.811690000000002</v>
      </c>
      <c r="H1430" s="579"/>
      <c r="I1430" s="511"/>
      <c r="J1430" s="511"/>
      <c r="K1430" s="511"/>
      <c r="L1430" s="512"/>
      <c r="M1430" s="587"/>
    </row>
    <row r="1431" spans="1:13">
      <c r="A1431" s="548"/>
      <c r="B1431" s="549"/>
      <c r="C1431" s="159" t="s">
        <v>331</v>
      </c>
      <c r="D1431" s="172" t="s">
        <v>27</v>
      </c>
      <c r="E1431" s="168">
        <v>1.7000000000000001E-2</v>
      </c>
      <c r="F1431" s="169">
        <v>2101.09</v>
      </c>
      <c r="G1431" s="169">
        <f t="shared" si="145"/>
        <v>35.718530000000008</v>
      </c>
      <c r="H1431" s="579"/>
      <c r="I1431" s="511"/>
      <c r="J1431" s="511"/>
      <c r="K1431" s="511"/>
      <c r="L1431" s="512"/>
      <c r="M1431" s="588"/>
    </row>
    <row r="1432" spans="1:13" ht="12.75" customHeight="1">
      <c r="A1432" s="184"/>
      <c r="B1432" s="577" t="s">
        <v>127</v>
      </c>
      <c r="C1432" s="577"/>
      <c r="D1432" s="577"/>
      <c r="E1432" s="577"/>
      <c r="F1432" s="578"/>
      <c r="G1432" s="181">
        <f>G1424+G1425+G1426+G1427+G1428+G1429+G1430+G1431</f>
        <v>100.56480000000002</v>
      </c>
      <c r="H1432" s="114"/>
      <c r="I1432" s="168"/>
      <c r="J1432" s="168"/>
      <c r="K1432" s="168"/>
      <c r="L1432" s="169"/>
      <c r="M1432" s="176">
        <f>G1432</f>
        <v>100.56480000000002</v>
      </c>
    </row>
    <row r="1433" spans="1:13">
      <c r="A1433" s="533" t="s">
        <v>682</v>
      </c>
      <c r="B1433" s="576" t="s">
        <v>1040</v>
      </c>
      <c r="C1433" s="178" t="s">
        <v>37</v>
      </c>
      <c r="D1433" s="172" t="s">
        <v>22</v>
      </c>
      <c r="E1433" s="168">
        <v>0.6</v>
      </c>
      <c r="F1433" s="169">
        <v>18.850000000000001</v>
      </c>
      <c r="G1433" s="169">
        <f>E1433*F1433</f>
        <v>11.31</v>
      </c>
      <c r="H1433" s="579" t="s">
        <v>390</v>
      </c>
      <c r="I1433" s="511">
        <v>13575000</v>
      </c>
      <c r="J1433" s="515">
        <v>0.25</v>
      </c>
      <c r="K1433" s="511">
        <v>1777</v>
      </c>
      <c r="L1433" s="512"/>
      <c r="M1433" s="513"/>
    </row>
    <row r="1434" spans="1:13">
      <c r="A1434" s="533"/>
      <c r="B1434" s="576"/>
      <c r="C1434" s="178" t="s">
        <v>144</v>
      </c>
      <c r="D1434" s="172" t="s">
        <v>143</v>
      </c>
      <c r="E1434" s="168">
        <v>6.0000000000000001E-3</v>
      </c>
      <c r="F1434" s="27">
        <v>190</v>
      </c>
      <c r="G1434" s="169">
        <f t="shared" ref="G1434:G1440" si="146">E1434*F1434</f>
        <v>1.1400000000000001</v>
      </c>
      <c r="H1434" s="579"/>
      <c r="I1434" s="511"/>
      <c r="J1434" s="511"/>
      <c r="K1434" s="511"/>
      <c r="L1434" s="512"/>
      <c r="M1434" s="513"/>
    </row>
    <row r="1435" spans="1:13">
      <c r="A1435" s="533"/>
      <c r="B1435" s="576"/>
      <c r="C1435" s="197" t="s">
        <v>218</v>
      </c>
      <c r="D1435" s="172" t="s">
        <v>143</v>
      </c>
      <c r="E1435" s="168">
        <v>3.0000000000000001E-3</v>
      </c>
      <c r="F1435" s="27">
        <v>198.36</v>
      </c>
      <c r="G1435" s="169">
        <f t="shared" si="146"/>
        <v>0.59508000000000005</v>
      </c>
      <c r="H1435" s="579"/>
      <c r="I1435" s="511"/>
      <c r="J1435" s="511"/>
      <c r="K1435" s="511"/>
      <c r="L1435" s="512"/>
      <c r="M1435" s="513"/>
    </row>
    <row r="1436" spans="1:13">
      <c r="A1436" s="533"/>
      <c r="B1436" s="576"/>
      <c r="C1436" s="178" t="s">
        <v>145</v>
      </c>
      <c r="D1436" s="172" t="s">
        <v>146</v>
      </c>
      <c r="E1436" s="168">
        <v>1</v>
      </c>
      <c r="F1436" s="27">
        <v>23.5</v>
      </c>
      <c r="G1436" s="169">
        <f t="shared" si="146"/>
        <v>23.5</v>
      </c>
      <c r="H1436" s="579"/>
      <c r="I1436" s="511"/>
      <c r="J1436" s="511"/>
      <c r="K1436" s="511"/>
      <c r="L1436" s="512"/>
      <c r="M1436" s="513"/>
    </row>
    <row r="1437" spans="1:13">
      <c r="A1437" s="533"/>
      <c r="B1437" s="576"/>
      <c r="C1437" s="159" t="s">
        <v>153</v>
      </c>
      <c r="D1437" s="172" t="s">
        <v>22</v>
      </c>
      <c r="E1437" s="168">
        <v>0.1</v>
      </c>
      <c r="F1437" s="27">
        <v>14.32</v>
      </c>
      <c r="G1437" s="169">
        <f t="shared" si="146"/>
        <v>1.4320000000000002</v>
      </c>
      <c r="H1437" s="579"/>
      <c r="I1437" s="511"/>
      <c r="J1437" s="511"/>
      <c r="K1437" s="511"/>
      <c r="L1437" s="512"/>
      <c r="M1437" s="513"/>
    </row>
    <row r="1438" spans="1:13">
      <c r="A1438" s="533"/>
      <c r="B1438" s="576"/>
      <c r="C1438" s="159" t="s">
        <v>4</v>
      </c>
      <c r="D1438" s="172" t="s">
        <v>147</v>
      </c>
      <c r="E1438" s="168">
        <v>2</v>
      </c>
      <c r="F1438" s="169">
        <v>36.229999999999997</v>
      </c>
      <c r="G1438" s="169">
        <f t="shared" si="146"/>
        <v>72.459999999999994</v>
      </c>
      <c r="H1438" s="579"/>
      <c r="I1438" s="511"/>
      <c r="J1438" s="511"/>
      <c r="K1438" s="511"/>
      <c r="L1438" s="512"/>
      <c r="M1438" s="513"/>
    </row>
    <row r="1439" spans="1:13">
      <c r="A1439" s="533"/>
      <c r="B1439" s="576"/>
      <c r="C1439" s="159" t="s">
        <v>330</v>
      </c>
      <c r="D1439" s="172" t="s">
        <v>27</v>
      </c>
      <c r="E1439" s="168">
        <v>1.2999999999999999E-2</v>
      </c>
      <c r="F1439" s="169">
        <v>1370.13</v>
      </c>
      <c r="G1439" s="169">
        <f t="shared" si="146"/>
        <v>17.811690000000002</v>
      </c>
      <c r="H1439" s="579"/>
      <c r="I1439" s="511"/>
      <c r="J1439" s="511"/>
      <c r="K1439" s="511"/>
      <c r="L1439" s="512"/>
      <c r="M1439" s="513"/>
    </row>
    <row r="1440" spans="1:13">
      <c r="A1440" s="533"/>
      <c r="B1440" s="576"/>
      <c r="C1440" s="159" t="s">
        <v>331</v>
      </c>
      <c r="D1440" s="172" t="s">
        <v>27</v>
      </c>
      <c r="E1440" s="168">
        <v>1.7000000000000001E-2</v>
      </c>
      <c r="F1440" s="169">
        <v>2101.09</v>
      </c>
      <c r="G1440" s="169">
        <f t="shared" si="146"/>
        <v>35.718530000000008</v>
      </c>
      <c r="H1440" s="579"/>
      <c r="I1440" s="511"/>
      <c r="J1440" s="511"/>
      <c r="K1440" s="511"/>
      <c r="L1440" s="512"/>
      <c r="M1440" s="513"/>
    </row>
    <row r="1441" spans="1:13">
      <c r="A1441" s="519" t="s">
        <v>127</v>
      </c>
      <c r="B1441" s="519"/>
      <c r="C1441" s="519"/>
      <c r="D1441" s="519"/>
      <c r="E1441" s="519"/>
      <c r="F1441" s="519"/>
      <c r="G1441" s="181">
        <f>SUM(G1433:G1440)</f>
        <v>163.96730000000002</v>
      </c>
      <c r="H1441" s="168"/>
      <c r="I1441" s="168"/>
      <c r="J1441" s="168"/>
      <c r="K1441" s="168"/>
      <c r="L1441" s="181"/>
      <c r="M1441" s="181">
        <f>G1441+L1433</f>
        <v>163.96730000000002</v>
      </c>
    </row>
    <row r="1442" spans="1:13" ht="15.75" customHeight="1">
      <c r="A1442" s="646" t="s">
        <v>683</v>
      </c>
      <c r="B1442" s="647"/>
      <c r="C1442" s="647"/>
      <c r="D1442" s="647"/>
      <c r="E1442" s="647"/>
      <c r="F1442" s="647"/>
      <c r="G1442" s="647"/>
      <c r="H1442" s="647"/>
      <c r="I1442" s="647"/>
      <c r="J1442" s="647"/>
      <c r="K1442" s="647"/>
      <c r="L1442" s="647"/>
      <c r="M1442" s="648"/>
    </row>
    <row r="1443" spans="1:13" ht="15.75" customHeight="1">
      <c r="A1443" s="546" t="s">
        <v>12</v>
      </c>
      <c r="B1443" s="591" t="s">
        <v>112</v>
      </c>
      <c r="C1443" s="178" t="s">
        <v>557</v>
      </c>
      <c r="D1443" s="172" t="s">
        <v>147</v>
      </c>
      <c r="E1443" s="168">
        <v>2</v>
      </c>
      <c r="F1443" s="23">
        <v>8.77</v>
      </c>
      <c r="G1443" s="169">
        <f>E1443*F1443</f>
        <v>17.54</v>
      </c>
      <c r="H1443" s="514" t="s">
        <v>400</v>
      </c>
      <c r="I1443" s="514">
        <v>242598</v>
      </c>
      <c r="J1443" s="590">
        <v>1</v>
      </c>
      <c r="K1443" s="514">
        <v>410</v>
      </c>
      <c r="L1443" s="612"/>
      <c r="M1443" s="512"/>
    </row>
    <row r="1444" spans="1:13" ht="30" customHeight="1">
      <c r="A1444" s="547"/>
      <c r="B1444" s="592"/>
      <c r="C1444" s="195" t="s">
        <v>556</v>
      </c>
      <c r="D1444" s="172" t="s">
        <v>50</v>
      </c>
      <c r="E1444" s="168">
        <v>0.3</v>
      </c>
      <c r="F1444" s="23">
        <v>1026</v>
      </c>
      <c r="G1444" s="169">
        <f t="shared" ref="G1444:G1449" si="147">E1444*F1444</f>
        <v>307.8</v>
      </c>
      <c r="H1444" s="514"/>
      <c r="I1444" s="514"/>
      <c r="J1444" s="590"/>
      <c r="K1444" s="514"/>
      <c r="L1444" s="612"/>
      <c r="M1444" s="512"/>
    </row>
    <row r="1445" spans="1:13" ht="15.75" customHeight="1">
      <c r="A1445" s="547"/>
      <c r="B1445" s="592"/>
      <c r="C1445" s="178" t="s">
        <v>552</v>
      </c>
      <c r="D1445" s="172" t="s">
        <v>147</v>
      </c>
      <c r="E1445" s="168">
        <v>3</v>
      </c>
      <c r="F1445" s="23">
        <v>2.7</v>
      </c>
      <c r="G1445" s="169">
        <f t="shared" si="147"/>
        <v>8.1000000000000014</v>
      </c>
      <c r="H1445" s="514"/>
      <c r="I1445" s="514"/>
      <c r="J1445" s="590"/>
      <c r="K1445" s="514"/>
      <c r="L1445" s="612"/>
      <c r="M1445" s="512"/>
    </row>
    <row r="1446" spans="1:13" ht="15.75" customHeight="1">
      <c r="A1446" s="547"/>
      <c r="B1446" s="592"/>
      <c r="C1446" s="178" t="s">
        <v>553</v>
      </c>
      <c r="D1446" s="172" t="s">
        <v>147</v>
      </c>
      <c r="E1446" s="168">
        <v>3</v>
      </c>
      <c r="F1446" s="23">
        <v>4</v>
      </c>
      <c r="G1446" s="169">
        <f t="shared" si="147"/>
        <v>12</v>
      </c>
      <c r="H1446" s="514"/>
      <c r="I1446" s="514"/>
      <c r="J1446" s="590"/>
      <c r="K1446" s="514"/>
      <c r="L1446" s="612"/>
      <c r="M1446" s="512"/>
    </row>
    <row r="1447" spans="1:13" ht="15.75" customHeight="1">
      <c r="A1447" s="547"/>
      <c r="B1447" s="592"/>
      <c r="C1447" s="178" t="s">
        <v>554</v>
      </c>
      <c r="D1447" s="172" t="s">
        <v>147</v>
      </c>
      <c r="E1447" s="168">
        <v>2</v>
      </c>
      <c r="F1447" s="23">
        <v>154</v>
      </c>
      <c r="G1447" s="169">
        <f t="shared" si="147"/>
        <v>308</v>
      </c>
      <c r="H1447" s="514"/>
      <c r="I1447" s="514"/>
      <c r="J1447" s="590"/>
      <c r="K1447" s="514"/>
      <c r="L1447" s="612"/>
      <c r="M1447" s="512"/>
    </row>
    <row r="1448" spans="1:13" ht="15.75" customHeight="1">
      <c r="A1448" s="547"/>
      <c r="B1448" s="592"/>
      <c r="C1448" s="178" t="s">
        <v>555</v>
      </c>
      <c r="D1448" s="172" t="s">
        <v>147</v>
      </c>
      <c r="E1448" s="168">
        <v>2</v>
      </c>
      <c r="F1448" s="23">
        <v>44</v>
      </c>
      <c r="G1448" s="169">
        <f t="shared" si="147"/>
        <v>88</v>
      </c>
      <c r="H1448" s="514"/>
      <c r="I1448" s="514"/>
      <c r="J1448" s="590"/>
      <c r="K1448" s="514"/>
      <c r="L1448" s="612"/>
      <c r="M1448" s="512"/>
    </row>
    <row r="1449" spans="1:13" ht="40.5" customHeight="1">
      <c r="A1449" s="547"/>
      <c r="B1449" s="592"/>
      <c r="C1449" s="195" t="s">
        <v>560</v>
      </c>
      <c r="D1449" s="172" t="s">
        <v>50</v>
      </c>
      <c r="E1449" s="168">
        <v>0.2</v>
      </c>
      <c r="F1449" s="23">
        <v>604.79999999999995</v>
      </c>
      <c r="G1449" s="169">
        <f t="shared" si="147"/>
        <v>120.96</v>
      </c>
      <c r="H1449" s="514"/>
      <c r="I1449" s="514"/>
      <c r="J1449" s="590"/>
      <c r="K1449" s="514"/>
      <c r="L1449" s="612"/>
      <c r="M1449" s="512"/>
    </row>
    <row r="1450" spans="1:13" ht="15.75" customHeight="1">
      <c r="A1450" s="547"/>
      <c r="B1450" s="592"/>
      <c r="C1450" s="159" t="s">
        <v>153</v>
      </c>
      <c r="D1450" s="172" t="s">
        <v>22</v>
      </c>
      <c r="E1450" s="168">
        <v>0.02</v>
      </c>
      <c r="F1450" s="169">
        <v>14.321</v>
      </c>
      <c r="G1450" s="169">
        <f t="shared" ref="G1450:G1455" si="148">E1450*F1450</f>
        <v>0.28642000000000001</v>
      </c>
      <c r="H1450" s="514"/>
      <c r="I1450" s="514"/>
      <c r="J1450" s="590"/>
      <c r="K1450" s="514"/>
      <c r="L1450" s="612"/>
      <c r="M1450" s="512"/>
    </row>
    <row r="1451" spans="1:13" ht="15.75" customHeight="1">
      <c r="A1451" s="547"/>
      <c r="B1451" s="592"/>
      <c r="C1451" s="178" t="s">
        <v>96</v>
      </c>
      <c r="D1451" s="172" t="s">
        <v>146</v>
      </c>
      <c r="E1451" s="168">
        <v>2</v>
      </c>
      <c r="F1451" s="169">
        <v>23.5</v>
      </c>
      <c r="G1451" s="169">
        <f t="shared" si="148"/>
        <v>47</v>
      </c>
      <c r="H1451" s="514"/>
      <c r="I1451" s="514"/>
      <c r="J1451" s="590"/>
      <c r="K1451" s="514"/>
      <c r="L1451" s="612"/>
      <c r="M1451" s="512"/>
    </row>
    <row r="1452" spans="1:13" ht="15.75" customHeight="1">
      <c r="A1452" s="547"/>
      <c r="B1452" s="592"/>
      <c r="C1452" s="159" t="s">
        <v>135</v>
      </c>
      <c r="D1452" s="172" t="s">
        <v>27</v>
      </c>
      <c r="E1452" s="168">
        <v>2</v>
      </c>
      <c r="F1452" s="169">
        <v>30.7</v>
      </c>
      <c r="G1452" s="169">
        <f t="shared" si="148"/>
        <v>61.4</v>
      </c>
      <c r="H1452" s="514"/>
      <c r="I1452" s="514"/>
      <c r="J1452" s="514"/>
      <c r="K1452" s="514"/>
      <c r="L1452" s="612"/>
      <c r="M1452" s="512"/>
    </row>
    <row r="1453" spans="1:13" ht="15.75" customHeight="1">
      <c r="A1453" s="547"/>
      <c r="B1453" s="592"/>
      <c r="C1453" s="178" t="s">
        <v>562</v>
      </c>
      <c r="D1453" s="172" t="s">
        <v>27</v>
      </c>
      <c r="E1453" s="168">
        <v>2</v>
      </c>
      <c r="F1453" s="23">
        <v>13.6</v>
      </c>
      <c r="G1453" s="169">
        <f t="shared" si="148"/>
        <v>27.2</v>
      </c>
      <c r="H1453" s="514"/>
      <c r="I1453" s="514"/>
      <c r="J1453" s="514"/>
      <c r="K1453" s="514"/>
      <c r="L1453" s="612"/>
      <c r="M1453" s="512"/>
    </row>
    <row r="1454" spans="1:13" ht="15.75" customHeight="1">
      <c r="A1454" s="547"/>
      <c r="B1454" s="592"/>
      <c r="C1454" s="159" t="s">
        <v>59</v>
      </c>
      <c r="D1454" s="172" t="s">
        <v>147</v>
      </c>
      <c r="E1454" s="168">
        <v>2</v>
      </c>
      <c r="F1454" s="23">
        <v>13.6</v>
      </c>
      <c r="G1454" s="169">
        <f t="shared" si="148"/>
        <v>27.2</v>
      </c>
      <c r="H1454" s="514"/>
      <c r="I1454" s="514"/>
      <c r="J1454" s="514"/>
      <c r="K1454" s="514"/>
      <c r="L1454" s="612"/>
      <c r="M1454" s="512"/>
    </row>
    <row r="1455" spans="1:13" ht="15.75" customHeight="1">
      <c r="A1455" s="547"/>
      <c r="B1455" s="592"/>
      <c r="C1455" s="159" t="s">
        <v>135</v>
      </c>
      <c r="D1455" s="172" t="s">
        <v>147</v>
      </c>
      <c r="E1455" s="168">
        <v>1</v>
      </c>
      <c r="F1455" s="168">
        <v>2.64</v>
      </c>
      <c r="G1455" s="169">
        <f t="shared" si="148"/>
        <v>2.64</v>
      </c>
      <c r="H1455" s="514"/>
      <c r="I1455" s="514"/>
      <c r="J1455" s="514"/>
      <c r="K1455" s="514"/>
      <c r="L1455" s="612"/>
      <c r="M1455" s="512"/>
    </row>
    <row r="1456" spans="1:13" ht="15.75" customHeight="1">
      <c r="A1456" s="548"/>
      <c r="B1456" s="593"/>
      <c r="C1456" s="551" t="s">
        <v>127</v>
      </c>
      <c r="D1456" s="560"/>
      <c r="E1456" s="560"/>
      <c r="F1456" s="561"/>
      <c r="G1456" s="181">
        <f>SUM(G1443:G1455)</f>
        <v>1028.1264200000003</v>
      </c>
      <c r="H1456" s="186"/>
      <c r="I1456" s="186"/>
      <c r="J1456" s="194"/>
      <c r="K1456" s="186"/>
      <c r="L1456" s="187"/>
      <c r="M1456" s="181">
        <f>G1456+L1443</f>
        <v>1028.1264200000003</v>
      </c>
    </row>
    <row r="1457" spans="1:13" ht="15.75" customHeight="1">
      <c r="A1457" s="184"/>
      <c r="B1457" s="267"/>
      <c r="C1457" s="178" t="s">
        <v>557</v>
      </c>
      <c r="D1457" s="172" t="s">
        <v>147</v>
      </c>
      <c r="E1457" s="168">
        <v>2</v>
      </c>
      <c r="F1457" s="23">
        <v>8.77</v>
      </c>
      <c r="G1457" s="169">
        <f>E1457*F1457</f>
        <v>17.54</v>
      </c>
      <c r="H1457" s="690" t="s">
        <v>401</v>
      </c>
      <c r="I1457" s="690">
        <v>450000</v>
      </c>
      <c r="J1457" s="689">
        <v>1</v>
      </c>
      <c r="K1457" s="695">
        <v>89</v>
      </c>
      <c r="L1457" s="564"/>
      <c r="M1457" s="564"/>
    </row>
    <row r="1458" spans="1:13" s="12" customFormat="1" ht="25.5" customHeight="1">
      <c r="A1458" s="546" t="s">
        <v>13</v>
      </c>
      <c r="B1458" s="591" t="s">
        <v>321</v>
      </c>
      <c r="C1458" s="195" t="s">
        <v>556</v>
      </c>
      <c r="D1458" s="172" t="s">
        <v>50</v>
      </c>
      <c r="E1458" s="168">
        <v>0.3</v>
      </c>
      <c r="F1458" s="23">
        <v>1026</v>
      </c>
      <c r="G1458" s="169">
        <f>E1458*F1458</f>
        <v>307.8</v>
      </c>
      <c r="H1458" s="687"/>
      <c r="I1458" s="687"/>
      <c r="J1458" s="558"/>
      <c r="K1458" s="692"/>
      <c r="L1458" s="687"/>
      <c r="M1458" s="687"/>
    </row>
    <row r="1459" spans="1:13" s="12" customFormat="1" ht="15.75" customHeight="1">
      <c r="A1459" s="547"/>
      <c r="B1459" s="592"/>
      <c r="C1459" s="178" t="s">
        <v>552</v>
      </c>
      <c r="D1459" s="172" t="s">
        <v>147</v>
      </c>
      <c r="E1459" s="168">
        <v>5</v>
      </c>
      <c r="F1459" s="23">
        <v>2.7</v>
      </c>
      <c r="G1459" s="169">
        <f t="shared" ref="G1459:G1462" si="149">E1459*F1459</f>
        <v>13.5</v>
      </c>
      <c r="H1459" s="687"/>
      <c r="I1459" s="687"/>
      <c r="J1459" s="558"/>
      <c r="K1459" s="692"/>
      <c r="L1459" s="687"/>
      <c r="M1459" s="687"/>
    </row>
    <row r="1460" spans="1:13" s="12" customFormat="1" ht="15.75" customHeight="1">
      <c r="A1460" s="547"/>
      <c r="B1460" s="592"/>
      <c r="C1460" s="178" t="s">
        <v>553</v>
      </c>
      <c r="D1460" s="172" t="s">
        <v>147</v>
      </c>
      <c r="E1460" s="168">
        <v>5</v>
      </c>
      <c r="F1460" s="23">
        <v>4</v>
      </c>
      <c r="G1460" s="169">
        <f t="shared" si="149"/>
        <v>20</v>
      </c>
      <c r="H1460" s="687"/>
      <c r="I1460" s="687"/>
      <c r="J1460" s="558"/>
      <c r="K1460" s="692"/>
      <c r="L1460" s="687"/>
      <c r="M1460" s="687"/>
    </row>
    <row r="1461" spans="1:13" s="12" customFormat="1" ht="15.75" customHeight="1">
      <c r="A1461" s="547"/>
      <c r="B1461" s="592"/>
      <c r="C1461" s="178" t="s">
        <v>554</v>
      </c>
      <c r="D1461" s="172" t="s">
        <v>147</v>
      </c>
      <c r="E1461" s="168">
        <v>4</v>
      </c>
      <c r="F1461" s="23">
        <v>154</v>
      </c>
      <c r="G1461" s="169">
        <f t="shared" si="149"/>
        <v>616</v>
      </c>
      <c r="H1461" s="687"/>
      <c r="I1461" s="687"/>
      <c r="J1461" s="558"/>
      <c r="K1461" s="692"/>
      <c r="L1461" s="687"/>
      <c r="M1461" s="687"/>
    </row>
    <row r="1462" spans="1:13" s="12" customFormat="1" ht="15.75" customHeight="1">
      <c r="A1462" s="547"/>
      <c r="B1462" s="592"/>
      <c r="C1462" s="178" t="s">
        <v>555</v>
      </c>
      <c r="D1462" s="172" t="s">
        <v>147</v>
      </c>
      <c r="E1462" s="168">
        <v>4</v>
      </c>
      <c r="F1462" s="23">
        <v>44</v>
      </c>
      <c r="G1462" s="169">
        <f t="shared" si="149"/>
        <v>176</v>
      </c>
      <c r="H1462" s="687"/>
      <c r="I1462" s="687"/>
      <c r="J1462" s="558"/>
      <c r="K1462" s="692"/>
      <c r="L1462" s="687"/>
      <c r="M1462" s="687"/>
    </row>
    <row r="1463" spans="1:13" s="12" customFormat="1" ht="39" customHeight="1">
      <c r="A1463" s="547"/>
      <c r="B1463" s="592"/>
      <c r="C1463" s="195" t="s">
        <v>560</v>
      </c>
      <c r="D1463" s="172" t="s">
        <v>50</v>
      </c>
      <c r="E1463" s="168">
        <v>0.2</v>
      </c>
      <c r="F1463" s="23">
        <v>604.79999999999995</v>
      </c>
      <c r="G1463" s="169">
        <f>E1463*F1463</f>
        <v>120.96</v>
      </c>
      <c r="H1463" s="687"/>
      <c r="I1463" s="687"/>
      <c r="J1463" s="558"/>
      <c r="K1463" s="692"/>
      <c r="L1463" s="687"/>
      <c r="M1463" s="687"/>
    </row>
    <row r="1464" spans="1:13" s="12" customFormat="1" ht="15.75" customHeight="1">
      <c r="A1464" s="547"/>
      <c r="B1464" s="592"/>
      <c r="C1464" s="178" t="s">
        <v>567</v>
      </c>
      <c r="D1464" s="172" t="s">
        <v>32</v>
      </c>
      <c r="E1464" s="168">
        <v>1</v>
      </c>
      <c r="F1464" s="23">
        <v>112</v>
      </c>
      <c r="G1464" s="169">
        <f>E1464*F1464</f>
        <v>112</v>
      </c>
      <c r="H1464" s="687"/>
      <c r="I1464" s="687"/>
      <c r="J1464" s="558"/>
      <c r="K1464" s="692"/>
      <c r="L1464" s="687"/>
      <c r="M1464" s="687"/>
    </row>
    <row r="1465" spans="1:13" s="12" customFormat="1" ht="15.75" customHeight="1">
      <c r="A1465" s="547"/>
      <c r="B1465" s="592"/>
      <c r="C1465" s="178" t="s">
        <v>568</v>
      </c>
      <c r="D1465" s="172" t="s">
        <v>32</v>
      </c>
      <c r="E1465" s="168">
        <v>1</v>
      </c>
      <c r="F1465" s="23">
        <v>2.9</v>
      </c>
      <c r="G1465" s="169">
        <f>E1465*F1465</f>
        <v>2.9</v>
      </c>
      <c r="H1465" s="687"/>
      <c r="I1465" s="687"/>
      <c r="J1465" s="558"/>
      <c r="K1465" s="692"/>
      <c r="L1465" s="687"/>
      <c r="M1465" s="687"/>
    </row>
    <row r="1466" spans="1:13" s="12" customFormat="1" ht="15.75" customHeight="1">
      <c r="A1466" s="547"/>
      <c r="B1466" s="592"/>
      <c r="C1466" s="178" t="s">
        <v>569</v>
      </c>
      <c r="D1466" s="172" t="s">
        <v>32</v>
      </c>
      <c r="E1466" s="168">
        <v>1</v>
      </c>
      <c r="F1466" s="23">
        <v>14</v>
      </c>
      <c r="G1466" s="30">
        <f t="shared" ref="G1466:G1471" si="150">E1466*F1466</f>
        <v>14</v>
      </c>
      <c r="H1466" s="687"/>
      <c r="I1466" s="687"/>
      <c r="J1466" s="558"/>
      <c r="K1466" s="692"/>
      <c r="L1466" s="687"/>
      <c r="M1466" s="687"/>
    </row>
    <row r="1467" spans="1:13" s="12" customFormat="1" ht="15.75" customHeight="1">
      <c r="A1467" s="547"/>
      <c r="B1467" s="592"/>
      <c r="C1467" s="178" t="s">
        <v>570</v>
      </c>
      <c r="D1467" s="172" t="s">
        <v>147</v>
      </c>
      <c r="E1467" s="168">
        <v>1</v>
      </c>
      <c r="F1467" s="23">
        <v>15.7</v>
      </c>
      <c r="G1467" s="187">
        <f t="shared" si="150"/>
        <v>15.7</v>
      </c>
      <c r="H1467" s="687"/>
      <c r="I1467" s="687"/>
      <c r="J1467" s="558"/>
      <c r="K1467" s="692"/>
      <c r="L1467" s="687"/>
      <c r="M1467" s="687"/>
    </row>
    <row r="1468" spans="1:13" s="12" customFormat="1" ht="15.75" customHeight="1">
      <c r="A1468" s="547"/>
      <c r="B1468" s="592"/>
      <c r="C1468" s="178" t="s">
        <v>571</v>
      </c>
      <c r="D1468" s="172" t="s">
        <v>143</v>
      </c>
      <c r="E1468" s="168">
        <v>0.25</v>
      </c>
      <c r="F1468" s="23">
        <v>89</v>
      </c>
      <c r="G1468" s="187">
        <f t="shared" si="150"/>
        <v>22.25</v>
      </c>
      <c r="H1468" s="687"/>
      <c r="I1468" s="687"/>
      <c r="J1468" s="558"/>
      <c r="K1468" s="692"/>
      <c r="L1468" s="687"/>
      <c r="M1468" s="687"/>
    </row>
    <row r="1469" spans="1:13" s="12" customFormat="1" ht="15.75" customHeight="1">
      <c r="A1469" s="547"/>
      <c r="B1469" s="592"/>
      <c r="C1469" s="178" t="s">
        <v>572</v>
      </c>
      <c r="D1469" s="172" t="s">
        <v>22</v>
      </c>
      <c r="E1469" s="168">
        <v>0.02</v>
      </c>
      <c r="F1469" s="23">
        <v>16.23</v>
      </c>
      <c r="G1469" s="187">
        <f t="shared" si="150"/>
        <v>0.3246</v>
      </c>
      <c r="H1469" s="687"/>
      <c r="I1469" s="687"/>
      <c r="J1469" s="558"/>
      <c r="K1469" s="692"/>
      <c r="L1469" s="687"/>
      <c r="M1469" s="687"/>
    </row>
    <row r="1470" spans="1:13" s="12" customFormat="1" ht="15.75" customHeight="1">
      <c r="A1470" s="547"/>
      <c r="B1470" s="592"/>
      <c r="C1470" s="159"/>
      <c r="D1470" s="172"/>
      <c r="E1470" s="168"/>
      <c r="F1470" s="169"/>
      <c r="G1470" s="169"/>
      <c r="H1470" s="687"/>
      <c r="I1470" s="687"/>
      <c r="J1470" s="558"/>
      <c r="K1470" s="692"/>
      <c r="L1470" s="687"/>
      <c r="M1470" s="687"/>
    </row>
    <row r="1471" spans="1:13" s="12" customFormat="1" ht="15.75" customHeight="1">
      <c r="A1471" s="547"/>
      <c r="B1471" s="592"/>
      <c r="C1471" s="178" t="s">
        <v>59</v>
      </c>
      <c r="D1471" s="172" t="s">
        <v>27</v>
      </c>
      <c r="E1471" s="168">
        <v>0.2</v>
      </c>
      <c r="F1471" s="168">
        <v>54</v>
      </c>
      <c r="G1471" s="169">
        <f t="shared" si="150"/>
        <v>10.8</v>
      </c>
      <c r="H1471" s="687"/>
      <c r="I1471" s="687"/>
      <c r="J1471" s="558"/>
      <c r="K1471" s="692"/>
      <c r="L1471" s="687"/>
      <c r="M1471" s="687"/>
    </row>
    <row r="1472" spans="1:13" s="12" customFormat="1" ht="15.75" customHeight="1">
      <c r="A1472" s="548"/>
      <c r="B1472" s="593"/>
      <c r="C1472" s="170" t="s">
        <v>127</v>
      </c>
      <c r="D1472" s="172"/>
      <c r="E1472" s="168"/>
      <c r="F1472" s="27"/>
      <c r="G1472" s="181">
        <f>SUM(G1457:G1471)</f>
        <v>1449.7746000000002</v>
      </c>
      <c r="H1472" s="688"/>
      <c r="I1472" s="688"/>
      <c r="J1472" s="530"/>
      <c r="K1472" s="693"/>
      <c r="L1472" s="688"/>
      <c r="M1472" s="176">
        <f>G1472</f>
        <v>1449.7746000000002</v>
      </c>
    </row>
    <row r="1473" spans="1:13" ht="15.75" customHeight="1">
      <c r="A1473" s="184"/>
      <c r="B1473" s="267"/>
      <c r="C1473" s="178" t="s">
        <v>557</v>
      </c>
      <c r="D1473" s="172" t="s">
        <v>147</v>
      </c>
      <c r="E1473" s="168">
        <v>2</v>
      </c>
      <c r="F1473" s="23">
        <v>8.77</v>
      </c>
      <c r="G1473" s="169">
        <f>E1473*F1473</f>
        <v>17.54</v>
      </c>
      <c r="H1473" s="690" t="s">
        <v>319</v>
      </c>
      <c r="I1473" s="690">
        <v>550000</v>
      </c>
      <c r="J1473" s="689">
        <v>1</v>
      </c>
      <c r="K1473" s="691">
        <v>8</v>
      </c>
      <c r="L1473" s="694" t="s">
        <v>398</v>
      </c>
      <c r="M1473" s="564"/>
    </row>
    <row r="1474" spans="1:13" ht="27.75" customHeight="1">
      <c r="A1474" s="546" t="s">
        <v>14</v>
      </c>
      <c r="B1474" s="591" t="s">
        <v>318</v>
      </c>
      <c r="C1474" s="195" t="s">
        <v>556</v>
      </c>
      <c r="D1474" s="172" t="s">
        <v>50</v>
      </c>
      <c r="E1474" s="168">
        <v>0.3</v>
      </c>
      <c r="F1474" s="23">
        <v>1026</v>
      </c>
      <c r="G1474" s="169">
        <f>E1474*F1474</f>
        <v>307.8</v>
      </c>
      <c r="H1474" s="687"/>
      <c r="I1474" s="687"/>
      <c r="J1474" s="687"/>
      <c r="K1474" s="692"/>
      <c r="L1474" s="687"/>
      <c r="M1474" s="687"/>
    </row>
    <row r="1475" spans="1:13" ht="15.75" customHeight="1">
      <c r="A1475" s="547"/>
      <c r="B1475" s="592"/>
      <c r="C1475" s="178" t="s">
        <v>552</v>
      </c>
      <c r="D1475" s="172" t="s">
        <v>147</v>
      </c>
      <c r="E1475" s="168">
        <v>3</v>
      </c>
      <c r="F1475" s="23">
        <v>2.7</v>
      </c>
      <c r="G1475" s="169">
        <f t="shared" ref="G1475:G1478" si="151">E1475*F1475</f>
        <v>8.1000000000000014</v>
      </c>
      <c r="H1475" s="687"/>
      <c r="I1475" s="687"/>
      <c r="J1475" s="687"/>
      <c r="K1475" s="692"/>
      <c r="L1475" s="687"/>
      <c r="M1475" s="687"/>
    </row>
    <row r="1476" spans="1:13" ht="15.75" customHeight="1">
      <c r="A1476" s="547"/>
      <c r="B1476" s="592"/>
      <c r="C1476" s="178" t="s">
        <v>553</v>
      </c>
      <c r="D1476" s="172" t="s">
        <v>147</v>
      </c>
      <c r="E1476" s="168">
        <v>3</v>
      </c>
      <c r="F1476" s="23">
        <v>4</v>
      </c>
      <c r="G1476" s="169">
        <f t="shared" si="151"/>
        <v>12</v>
      </c>
      <c r="H1476" s="687"/>
      <c r="I1476" s="687"/>
      <c r="J1476" s="687"/>
      <c r="K1476" s="692"/>
      <c r="L1476" s="687"/>
      <c r="M1476" s="687"/>
    </row>
    <row r="1477" spans="1:13" ht="15.75" customHeight="1">
      <c r="A1477" s="547"/>
      <c r="B1477" s="592"/>
      <c r="C1477" s="178" t="s">
        <v>554</v>
      </c>
      <c r="D1477" s="172" t="s">
        <v>147</v>
      </c>
      <c r="E1477" s="168">
        <v>2</v>
      </c>
      <c r="F1477" s="23">
        <v>154</v>
      </c>
      <c r="G1477" s="169">
        <f t="shared" si="151"/>
        <v>308</v>
      </c>
      <c r="H1477" s="687"/>
      <c r="I1477" s="687"/>
      <c r="J1477" s="687"/>
      <c r="K1477" s="692"/>
      <c r="L1477" s="687"/>
      <c r="M1477" s="687"/>
    </row>
    <row r="1478" spans="1:13" ht="15.75" customHeight="1">
      <c r="A1478" s="547"/>
      <c r="B1478" s="592"/>
      <c r="C1478" s="178" t="s">
        <v>555</v>
      </c>
      <c r="D1478" s="172" t="s">
        <v>147</v>
      </c>
      <c r="E1478" s="168">
        <v>2</v>
      </c>
      <c r="F1478" s="23">
        <v>44</v>
      </c>
      <c r="G1478" s="169">
        <f t="shared" si="151"/>
        <v>88</v>
      </c>
      <c r="H1478" s="687"/>
      <c r="I1478" s="687"/>
      <c r="J1478" s="687"/>
      <c r="K1478" s="692"/>
      <c r="L1478" s="687"/>
      <c r="M1478" s="687"/>
    </row>
    <row r="1479" spans="1:13" ht="39" customHeight="1">
      <c r="A1479" s="547"/>
      <c r="B1479" s="592"/>
      <c r="C1479" s="195" t="s">
        <v>560</v>
      </c>
      <c r="D1479" s="172" t="s">
        <v>50</v>
      </c>
      <c r="E1479" s="168">
        <v>0.2</v>
      </c>
      <c r="F1479" s="23">
        <v>604.79999999999995</v>
      </c>
      <c r="G1479" s="169">
        <f>E1479*F1479</f>
        <v>120.96</v>
      </c>
      <c r="H1479" s="687"/>
      <c r="I1479" s="687"/>
      <c r="J1479" s="687"/>
      <c r="K1479" s="692"/>
      <c r="L1479" s="687"/>
      <c r="M1479" s="687"/>
    </row>
    <row r="1480" spans="1:13" ht="15.75" customHeight="1">
      <c r="A1480" s="547"/>
      <c r="B1480" s="592"/>
      <c r="C1480" s="159" t="s">
        <v>153</v>
      </c>
      <c r="D1480" s="172" t="s">
        <v>22</v>
      </c>
      <c r="E1480" s="168">
        <v>0.02</v>
      </c>
      <c r="F1480" s="169">
        <v>14.321</v>
      </c>
      <c r="G1480" s="169">
        <f>E1480*F1480</f>
        <v>0.28642000000000001</v>
      </c>
      <c r="H1480" s="687"/>
      <c r="I1480" s="687"/>
      <c r="J1480" s="687"/>
      <c r="K1480" s="692"/>
      <c r="L1480" s="687"/>
      <c r="M1480" s="687"/>
    </row>
    <row r="1481" spans="1:13" ht="15.75" customHeight="1">
      <c r="A1481" s="547"/>
      <c r="B1481" s="592"/>
      <c r="C1481" s="178" t="s">
        <v>562</v>
      </c>
      <c r="D1481" s="172" t="s">
        <v>27</v>
      </c>
      <c r="E1481" s="168">
        <v>2</v>
      </c>
      <c r="F1481" s="23">
        <v>13.6</v>
      </c>
      <c r="G1481" s="169">
        <f>E1481*F1481</f>
        <v>27.2</v>
      </c>
      <c r="H1481" s="687"/>
      <c r="I1481" s="687"/>
      <c r="J1481" s="687"/>
      <c r="K1481" s="692"/>
      <c r="L1481" s="687"/>
      <c r="M1481" s="687"/>
    </row>
    <row r="1482" spans="1:13" ht="15.75" customHeight="1">
      <c r="A1482" s="547"/>
      <c r="B1482" s="592"/>
      <c r="C1482" s="159" t="s">
        <v>59</v>
      </c>
      <c r="D1482" s="172" t="s">
        <v>147</v>
      </c>
      <c r="E1482" s="168">
        <v>2</v>
      </c>
      <c r="F1482" s="23">
        <v>13.6</v>
      </c>
      <c r="G1482" s="169">
        <f>E1482*F1482</f>
        <v>27.2</v>
      </c>
      <c r="H1482" s="687"/>
      <c r="I1482" s="687"/>
      <c r="J1482" s="687"/>
      <c r="K1482" s="692"/>
      <c r="L1482" s="687"/>
      <c r="M1482" s="687"/>
    </row>
    <row r="1483" spans="1:13" ht="15.75" customHeight="1">
      <c r="A1483" s="548"/>
      <c r="B1483" s="593"/>
      <c r="C1483" s="170" t="s">
        <v>127</v>
      </c>
      <c r="D1483" s="172"/>
      <c r="E1483" s="168"/>
      <c r="F1483" s="27"/>
      <c r="G1483" s="181">
        <f>E1483*F1483+SUM(G1473:G1482)</f>
        <v>917.0864200000002</v>
      </c>
      <c r="H1483" s="688"/>
      <c r="I1483" s="688"/>
      <c r="J1483" s="688"/>
      <c r="K1483" s="693"/>
      <c r="L1483" s="688"/>
      <c r="M1483" s="176">
        <f>G1483</f>
        <v>917.0864200000002</v>
      </c>
    </row>
    <row r="1484" spans="1:13" ht="15.75" customHeight="1">
      <c r="A1484" s="184"/>
      <c r="B1484" s="267"/>
      <c r="C1484" s="178" t="s">
        <v>557</v>
      </c>
      <c r="D1484" s="172" t="s">
        <v>147</v>
      </c>
      <c r="E1484" s="168">
        <v>2</v>
      </c>
      <c r="F1484" s="23">
        <v>8.77</v>
      </c>
      <c r="G1484" s="169">
        <f>E1484*F1484</f>
        <v>17.54</v>
      </c>
      <c r="H1484" s="594"/>
      <c r="I1484" s="595"/>
      <c r="J1484" s="595"/>
      <c r="K1484" s="596"/>
      <c r="L1484" s="181"/>
      <c r="M1484" s="181"/>
    </row>
    <row r="1485" spans="1:13" ht="15.75" customHeight="1">
      <c r="A1485" s="546" t="s">
        <v>15</v>
      </c>
      <c r="B1485" s="591" t="s">
        <v>322</v>
      </c>
      <c r="C1485" s="178" t="s">
        <v>144</v>
      </c>
      <c r="D1485" s="172" t="s">
        <v>143</v>
      </c>
      <c r="E1485" s="168">
        <v>5.0000000000000001E-3</v>
      </c>
      <c r="F1485" s="27">
        <v>198.36</v>
      </c>
      <c r="G1485" s="169">
        <f t="shared" ref="G1485:G1491" si="152">E1485*F1485</f>
        <v>0.99180000000000013</v>
      </c>
      <c r="H1485" s="684" t="s">
        <v>402</v>
      </c>
      <c r="I1485" s="531"/>
      <c r="J1485" s="689">
        <v>1</v>
      </c>
      <c r="K1485" s="531"/>
      <c r="L1485" s="564"/>
      <c r="M1485" s="564"/>
    </row>
    <row r="1486" spans="1:13" ht="15.75" customHeight="1">
      <c r="A1486" s="547"/>
      <c r="B1486" s="592"/>
      <c r="C1486" s="178" t="s">
        <v>523</v>
      </c>
      <c r="D1486" s="172" t="s">
        <v>143</v>
      </c>
      <c r="E1486" s="168">
        <v>7.0000000000000001E-3</v>
      </c>
      <c r="F1486" s="27">
        <v>190</v>
      </c>
      <c r="G1486" s="169">
        <f t="shared" si="152"/>
        <v>1.33</v>
      </c>
      <c r="H1486" s="685"/>
      <c r="I1486" s="687"/>
      <c r="J1486" s="685"/>
      <c r="K1486" s="687"/>
      <c r="L1486" s="687"/>
      <c r="M1486" s="687"/>
    </row>
    <row r="1487" spans="1:13" ht="15.75" customHeight="1">
      <c r="A1487" s="547"/>
      <c r="B1487" s="592"/>
      <c r="C1487" s="178" t="s">
        <v>524</v>
      </c>
      <c r="D1487" s="172" t="s">
        <v>143</v>
      </c>
      <c r="E1487" s="168">
        <v>0.01</v>
      </c>
      <c r="F1487" s="27">
        <v>1084.48</v>
      </c>
      <c r="G1487" s="169">
        <f t="shared" si="152"/>
        <v>10.844800000000001</v>
      </c>
      <c r="H1487" s="685"/>
      <c r="I1487" s="687"/>
      <c r="J1487" s="685"/>
      <c r="K1487" s="687"/>
      <c r="L1487" s="687"/>
      <c r="M1487" s="687"/>
    </row>
    <row r="1488" spans="1:13" ht="27.75" customHeight="1">
      <c r="A1488" s="547"/>
      <c r="B1488" s="592"/>
      <c r="C1488" s="195" t="s">
        <v>167</v>
      </c>
      <c r="D1488" s="172" t="s">
        <v>146</v>
      </c>
      <c r="E1488" s="168">
        <v>2</v>
      </c>
      <c r="F1488" s="27">
        <v>23.5</v>
      </c>
      <c r="G1488" s="169">
        <f t="shared" si="152"/>
        <v>47</v>
      </c>
      <c r="H1488" s="685"/>
      <c r="I1488" s="687"/>
      <c r="J1488" s="685"/>
      <c r="K1488" s="687"/>
      <c r="L1488" s="687"/>
      <c r="M1488" s="687"/>
    </row>
    <row r="1489" spans="1:13" ht="15.75" customHeight="1">
      <c r="A1489" s="547"/>
      <c r="B1489" s="592"/>
      <c r="C1489" s="159" t="s">
        <v>519</v>
      </c>
      <c r="D1489" s="172" t="s">
        <v>147</v>
      </c>
      <c r="E1489" s="168">
        <v>1</v>
      </c>
      <c r="F1489" s="187">
        <v>56.5</v>
      </c>
      <c r="G1489" s="169">
        <f t="shared" si="152"/>
        <v>56.5</v>
      </c>
      <c r="H1489" s="685"/>
      <c r="I1489" s="687"/>
      <c r="J1489" s="685"/>
      <c r="K1489" s="687"/>
      <c r="L1489" s="687"/>
      <c r="M1489" s="687"/>
    </row>
    <row r="1490" spans="1:13" ht="15.75" customHeight="1">
      <c r="A1490" s="547"/>
      <c r="B1490" s="592"/>
      <c r="C1490" s="178" t="s">
        <v>525</v>
      </c>
      <c r="D1490" s="172" t="s">
        <v>147</v>
      </c>
      <c r="E1490" s="168">
        <v>3</v>
      </c>
      <c r="F1490" s="23">
        <v>33</v>
      </c>
      <c r="G1490" s="169">
        <f t="shared" si="152"/>
        <v>99</v>
      </c>
      <c r="H1490" s="685"/>
      <c r="I1490" s="687"/>
      <c r="J1490" s="685"/>
      <c r="K1490" s="687"/>
      <c r="L1490" s="687"/>
      <c r="M1490" s="687"/>
    </row>
    <row r="1491" spans="1:13" ht="15.75" customHeight="1">
      <c r="A1491" s="547"/>
      <c r="B1491" s="592"/>
      <c r="C1491" s="178" t="s">
        <v>526</v>
      </c>
      <c r="D1491" s="172" t="s">
        <v>147</v>
      </c>
      <c r="E1491" s="168">
        <v>3</v>
      </c>
      <c r="F1491" s="23">
        <v>9.6999999999999993</v>
      </c>
      <c r="G1491" s="23">
        <f t="shared" si="152"/>
        <v>29.099999999999998</v>
      </c>
      <c r="H1491" s="685"/>
      <c r="I1491" s="687"/>
      <c r="J1491" s="685"/>
      <c r="K1491" s="687"/>
      <c r="L1491" s="687"/>
      <c r="M1491" s="687"/>
    </row>
    <row r="1492" spans="1:13" ht="23.25" customHeight="1">
      <c r="A1492" s="547"/>
      <c r="B1492" s="592"/>
      <c r="C1492" s="195" t="s">
        <v>167</v>
      </c>
      <c r="D1492" s="172" t="s">
        <v>146</v>
      </c>
      <c r="E1492" s="168">
        <v>2</v>
      </c>
      <c r="F1492" s="27">
        <v>23.5</v>
      </c>
      <c r="G1492" s="169">
        <f t="shared" ref="G1492:G1497" si="153">E1492*F1492</f>
        <v>47</v>
      </c>
      <c r="H1492" s="685"/>
      <c r="I1492" s="687"/>
      <c r="J1492" s="685"/>
      <c r="K1492" s="687"/>
      <c r="L1492" s="687"/>
      <c r="M1492" s="687"/>
    </row>
    <row r="1493" spans="1:13" ht="20.25" customHeight="1">
      <c r="A1493" s="547"/>
      <c r="B1493" s="592"/>
      <c r="C1493" s="178" t="s">
        <v>554</v>
      </c>
      <c r="D1493" s="172" t="s">
        <v>147</v>
      </c>
      <c r="E1493" s="168">
        <v>2</v>
      </c>
      <c r="F1493" s="23">
        <v>154</v>
      </c>
      <c r="G1493" s="169">
        <f t="shared" si="153"/>
        <v>308</v>
      </c>
      <c r="H1493" s="685"/>
      <c r="I1493" s="687"/>
      <c r="J1493" s="685"/>
      <c r="K1493" s="687"/>
      <c r="L1493" s="687"/>
      <c r="M1493" s="687"/>
    </row>
    <row r="1494" spans="1:13" ht="15.75" customHeight="1">
      <c r="A1494" s="547"/>
      <c r="B1494" s="592"/>
      <c r="C1494" s="178" t="s">
        <v>555</v>
      </c>
      <c r="D1494" s="172" t="s">
        <v>147</v>
      </c>
      <c r="E1494" s="168">
        <v>2</v>
      </c>
      <c r="F1494" s="23">
        <v>44</v>
      </c>
      <c r="G1494" s="169">
        <f t="shared" si="153"/>
        <v>88</v>
      </c>
      <c r="H1494" s="685"/>
      <c r="I1494" s="687"/>
      <c r="J1494" s="685"/>
      <c r="K1494" s="687"/>
      <c r="L1494" s="687"/>
      <c r="M1494" s="687"/>
    </row>
    <row r="1495" spans="1:13" ht="27" customHeight="1">
      <c r="A1495" s="547"/>
      <c r="B1495" s="592"/>
      <c r="C1495" s="195" t="s">
        <v>556</v>
      </c>
      <c r="D1495" s="172" t="s">
        <v>50</v>
      </c>
      <c r="E1495" s="168">
        <v>0.3</v>
      </c>
      <c r="F1495" s="23">
        <v>1026</v>
      </c>
      <c r="G1495" s="23">
        <f t="shared" si="153"/>
        <v>307.8</v>
      </c>
      <c r="H1495" s="685"/>
      <c r="I1495" s="687"/>
      <c r="J1495" s="685"/>
      <c r="K1495" s="687"/>
      <c r="L1495" s="687"/>
      <c r="M1495" s="687"/>
    </row>
    <row r="1496" spans="1:13" ht="37.5" customHeight="1">
      <c r="A1496" s="547"/>
      <c r="B1496" s="592"/>
      <c r="C1496" s="195" t="s">
        <v>560</v>
      </c>
      <c r="D1496" s="172" t="s">
        <v>50</v>
      </c>
      <c r="E1496" s="168">
        <v>0.2</v>
      </c>
      <c r="F1496" s="23">
        <v>604.79999999999995</v>
      </c>
      <c r="G1496" s="23">
        <f t="shared" si="153"/>
        <v>120.96</v>
      </c>
      <c r="H1496" s="685"/>
      <c r="I1496" s="687"/>
      <c r="J1496" s="685"/>
      <c r="K1496" s="687"/>
      <c r="L1496" s="687"/>
      <c r="M1496" s="687"/>
    </row>
    <row r="1497" spans="1:13" ht="15.75" customHeight="1">
      <c r="A1497" s="547"/>
      <c r="B1497" s="592"/>
      <c r="C1497" s="159" t="s">
        <v>153</v>
      </c>
      <c r="D1497" s="172" t="s">
        <v>22</v>
      </c>
      <c r="E1497" s="168">
        <v>0.02</v>
      </c>
      <c r="F1497" s="169">
        <v>14.321</v>
      </c>
      <c r="G1497" s="30">
        <f t="shared" si="153"/>
        <v>0.28642000000000001</v>
      </c>
      <c r="H1497" s="685"/>
      <c r="I1497" s="687"/>
      <c r="J1497" s="685"/>
      <c r="K1497" s="687"/>
      <c r="L1497" s="687"/>
      <c r="M1497" s="687"/>
    </row>
    <row r="1498" spans="1:13" ht="15.75" customHeight="1">
      <c r="A1498" s="547"/>
      <c r="B1498" s="592"/>
      <c r="C1498" s="551" t="s">
        <v>127</v>
      </c>
      <c r="D1498" s="552"/>
      <c r="E1498" s="552"/>
      <c r="F1498" s="553"/>
      <c r="G1498" s="181">
        <f>E1498*F1498+SUM(G1485:G1497)</f>
        <v>1116.8130200000001</v>
      </c>
      <c r="H1498" s="686"/>
      <c r="I1498" s="688"/>
      <c r="J1498" s="686"/>
      <c r="K1498" s="688"/>
      <c r="L1498" s="688"/>
      <c r="M1498" s="418">
        <f>G1498</f>
        <v>1116.8130200000001</v>
      </c>
    </row>
    <row r="1499" spans="1:13" ht="15.75">
      <c r="A1499" s="617" t="s">
        <v>684</v>
      </c>
      <c r="B1499" s="618"/>
      <c r="C1499" s="618"/>
      <c r="D1499" s="618"/>
      <c r="E1499" s="618"/>
      <c r="F1499" s="618"/>
      <c r="G1499" s="618"/>
      <c r="H1499" s="619"/>
      <c r="I1499" s="619"/>
      <c r="J1499" s="619"/>
      <c r="K1499" s="619"/>
      <c r="L1499" s="619"/>
      <c r="M1499" s="620"/>
    </row>
    <row r="1500" spans="1:13" ht="12.75" customHeight="1">
      <c r="A1500" s="522" t="s">
        <v>1138</v>
      </c>
      <c r="B1500" s="569" t="s">
        <v>84</v>
      </c>
      <c r="C1500" s="178" t="s">
        <v>325</v>
      </c>
      <c r="D1500" s="172" t="s">
        <v>146</v>
      </c>
      <c r="E1500" s="168">
        <v>1</v>
      </c>
      <c r="F1500" s="168">
        <v>23.5</v>
      </c>
      <c r="G1500" s="23">
        <f>E1500*F1500</f>
        <v>23.5</v>
      </c>
      <c r="H1500" s="511"/>
      <c r="I1500" s="511"/>
      <c r="J1500" s="511"/>
      <c r="K1500" s="511"/>
      <c r="L1500" s="511"/>
      <c r="M1500" s="511"/>
    </row>
    <row r="1501" spans="1:13">
      <c r="A1501" s="523"/>
      <c r="B1501" s="570"/>
      <c r="C1501" s="178" t="s">
        <v>144</v>
      </c>
      <c r="D1501" s="172" t="s">
        <v>143</v>
      </c>
      <c r="E1501" s="168">
        <v>1.5E-3</v>
      </c>
      <c r="F1501" s="23">
        <v>190</v>
      </c>
      <c r="G1501" s="23">
        <f>E1501*F1501</f>
        <v>0.28500000000000003</v>
      </c>
      <c r="H1501" s="511"/>
      <c r="I1501" s="511"/>
      <c r="J1501" s="511"/>
      <c r="K1501" s="511"/>
      <c r="L1501" s="511"/>
      <c r="M1501" s="511"/>
    </row>
    <row r="1502" spans="1:13">
      <c r="A1502" s="523"/>
      <c r="B1502" s="570"/>
      <c r="C1502" s="178" t="s">
        <v>516</v>
      </c>
      <c r="D1502" s="172" t="s">
        <v>147</v>
      </c>
      <c r="E1502" s="168">
        <v>1</v>
      </c>
      <c r="F1502" s="23">
        <v>13</v>
      </c>
      <c r="G1502" s="23">
        <f>E1502*F1502</f>
        <v>13</v>
      </c>
      <c r="H1502" s="511"/>
      <c r="I1502" s="511"/>
      <c r="J1502" s="511"/>
      <c r="K1502" s="511"/>
      <c r="L1502" s="511"/>
      <c r="M1502" s="511"/>
    </row>
    <row r="1503" spans="1:13">
      <c r="A1503" s="523"/>
      <c r="B1503" s="570"/>
      <c r="C1503" s="178" t="s">
        <v>79</v>
      </c>
      <c r="D1503" s="172" t="s">
        <v>143</v>
      </c>
      <c r="E1503" s="168">
        <v>2E-3</v>
      </c>
      <c r="F1503" s="23">
        <v>198.36</v>
      </c>
      <c r="G1503" s="23">
        <f>E1503*F1503</f>
        <v>0.39672000000000002</v>
      </c>
      <c r="H1503" s="511"/>
      <c r="I1503" s="511"/>
      <c r="J1503" s="511"/>
      <c r="K1503" s="511"/>
      <c r="L1503" s="511"/>
      <c r="M1503" s="511"/>
    </row>
    <row r="1504" spans="1:13">
      <c r="A1504" s="523"/>
      <c r="B1504" s="570"/>
      <c r="C1504" s="178" t="s">
        <v>519</v>
      </c>
      <c r="D1504" s="172" t="s">
        <v>147</v>
      </c>
      <c r="E1504" s="168">
        <v>1</v>
      </c>
      <c r="F1504" s="23"/>
      <c r="G1504" s="23">
        <v>33</v>
      </c>
      <c r="H1504" s="511"/>
      <c r="I1504" s="511"/>
      <c r="J1504" s="511"/>
      <c r="K1504" s="511"/>
      <c r="L1504" s="511"/>
      <c r="M1504" s="511"/>
    </row>
    <row r="1505" spans="1:13">
      <c r="A1505" s="523"/>
      <c r="B1505" s="570"/>
      <c r="C1505" s="178" t="s">
        <v>81</v>
      </c>
      <c r="D1505" s="172" t="s">
        <v>147</v>
      </c>
      <c r="E1505" s="168">
        <v>1.0999999999999999E-2</v>
      </c>
      <c r="F1505" s="23">
        <v>18.850000000000001</v>
      </c>
      <c r="G1505" s="23">
        <f>E1505*F1505</f>
        <v>0.20735000000000001</v>
      </c>
      <c r="H1505" s="511"/>
      <c r="I1505" s="511"/>
      <c r="J1505" s="511"/>
      <c r="K1505" s="511"/>
      <c r="L1505" s="511"/>
      <c r="M1505" s="511"/>
    </row>
    <row r="1506" spans="1:13">
      <c r="A1506" s="523"/>
      <c r="B1506" s="570"/>
      <c r="C1506" s="178" t="s">
        <v>29</v>
      </c>
      <c r="D1506" s="172" t="s">
        <v>147</v>
      </c>
      <c r="E1506" s="168">
        <v>1</v>
      </c>
      <c r="F1506" s="23"/>
      <c r="G1506" s="23">
        <v>0.5</v>
      </c>
      <c r="H1506" s="511"/>
      <c r="I1506" s="511"/>
      <c r="J1506" s="511"/>
      <c r="K1506" s="511"/>
      <c r="L1506" s="511"/>
      <c r="M1506" s="511"/>
    </row>
    <row r="1507" spans="1:13">
      <c r="A1507" s="568"/>
      <c r="B1507" s="571"/>
      <c r="C1507" s="178" t="s">
        <v>383</v>
      </c>
      <c r="D1507" s="172" t="s">
        <v>27</v>
      </c>
      <c r="E1507" s="168">
        <v>2E-3</v>
      </c>
      <c r="F1507" s="23">
        <v>1560</v>
      </c>
      <c r="G1507" s="23">
        <f>E1507*F1507</f>
        <v>3.12</v>
      </c>
      <c r="H1507" s="168"/>
      <c r="I1507" s="168"/>
      <c r="J1507" s="168"/>
      <c r="K1507" s="168"/>
      <c r="L1507" s="168"/>
      <c r="M1507" s="168"/>
    </row>
    <row r="1508" spans="1:13" ht="12.75" customHeight="1">
      <c r="A1508" s="551" t="s">
        <v>127</v>
      </c>
      <c r="B1508" s="560"/>
      <c r="C1508" s="560"/>
      <c r="D1508" s="560"/>
      <c r="E1508" s="560"/>
      <c r="F1508" s="561"/>
      <c r="G1508" s="181">
        <f>SUM(G1500:G1507)</f>
        <v>74.009070000000008</v>
      </c>
      <c r="H1508" s="192"/>
      <c r="I1508" s="192"/>
      <c r="J1508" s="192"/>
      <c r="K1508" s="192"/>
      <c r="L1508" s="192"/>
      <c r="M1508" s="181">
        <f>SUM(G1508)</f>
        <v>74.009070000000008</v>
      </c>
    </row>
    <row r="1509" spans="1:13">
      <c r="A1509" s="600" t="s">
        <v>193</v>
      </c>
      <c r="B1509" s="549" t="s">
        <v>521</v>
      </c>
      <c r="C1509" s="178" t="s">
        <v>520</v>
      </c>
      <c r="D1509" s="172" t="s">
        <v>146</v>
      </c>
      <c r="E1509" s="168">
        <v>1</v>
      </c>
      <c r="F1509" s="168">
        <v>23.5</v>
      </c>
      <c r="G1509" s="23">
        <v>56.5</v>
      </c>
      <c r="H1509" s="511"/>
      <c r="I1509" s="511"/>
      <c r="J1509" s="511"/>
      <c r="K1509" s="511"/>
      <c r="L1509" s="565"/>
      <c r="M1509" s="664"/>
    </row>
    <row r="1510" spans="1:13">
      <c r="A1510" s="600"/>
      <c r="B1510" s="549"/>
      <c r="C1510" s="178" t="s">
        <v>144</v>
      </c>
      <c r="D1510" s="172" t="s">
        <v>143</v>
      </c>
      <c r="E1510" s="168">
        <v>1.5E-3</v>
      </c>
      <c r="F1510" s="23">
        <v>190</v>
      </c>
      <c r="G1510" s="23">
        <f>E1510*F1510</f>
        <v>0.28500000000000003</v>
      </c>
      <c r="H1510" s="511"/>
      <c r="I1510" s="511"/>
      <c r="J1510" s="511"/>
      <c r="K1510" s="511"/>
      <c r="L1510" s="566"/>
      <c r="M1510" s="558"/>
    </row>
    <row r="1511" spans="1:13">
      <c r="A1511" s="600"/>
      <c r="B1511" s="549"/>
      <c r="C1511" s="178" t="s">
        <v>516</v>
      </c>
      <c r="D1511" s="172" t="s">
        <v>147</v>
      </c>
      <c r="E1511" s="168">
        <v>1</v>
      </c>
      <c r="F1511" s="23">
        <v>13</v>
      </c>
      <c r="G1511" s="23">
        <f>E1511*F1511</f>
        <v>13</v>
      </c>
      <c r="H1511" s="511"/>
      <c r="I1511" s="511"/>
      <c r="J1511" s="511"/>
      <c r="K1511" s="511"/>
      <c r="L1511" s="566"/>
      <c r="M1511" s="558"/>
    </row>
    <row r="1512" spans="1:13">
      <c r="A1512" s="600"/>
      <c r="B1512" s="549"/>
      <c r="C1512" s="178" t="s">
        <v>79</v>
      </c>
      <c r="D1512" s="172" t="s">
        <v>143</v>
      </c>
      <c r="E1512" s="168">
        <v>2E-3</v>
      </c>
      <c r="F1512" s="23">
        <v>198.36</v>
      </c>
      <c r="G1512" s="23">
        <f>E1512*F1512</f>
        <v>0.39672000000000002</v>
      </c>
      <c r="H1512" s="511"/>
      <c r="I1512" s="511"/>
      <c r="J1512" s="511"/>
      <c r="K1512" s="511"/>
      <c r="L1512" s="566"/>
      <c r="M1512" s="558"/>
    </row>
    <row r="1513" spans="1:13">
      <c r="A1513" s="600"/>
      <c r="B1513" s="549"/>
      <c r="C1513" s="178" t="s">
        <v>519</v>
      </c>
      <c r="D1513" s="172" t="s">
        <v>147</v>
      </c>
      <c r="E1513" s="168">
        <v>1</v>
      </c>
      <c r="F1513" s="23"/>
      <c r="G1513" s="23">
        <v>33</v>
      </c>
      <c r="H1513" s="511"/>
      <c r="I1513" s="511"/>
      <c r="J1513" s="511"/>
      <c r="K1513" s="511"/>
      <c r="L1513" s="566"/>
      <c r="M1513" s="558"/>
    </row>
    <row r="1514" spans="1:13">
      <c r="A1514" s="600"/>
      <c r="B1514" s="549"/>
      <c r="C1514" s="178" t="s">
        <v>81</v>
      </c>
      <c r="D1514" s="172" t="s">
        <v>147</v>
      </c>
      <c r="E1514" s="168">
        <v>1.0999999999999999E-2</v>
      </c>
      <c r="F1514" s="23">
        <v>18.850000000000001</v>
      </c>
      <c r="G1514" s="23">
        <f>E1514*F1514</f>
        <v>0.20735000000000001</v>
      </c>
      <c r="H1514" s="511"/>
      <c r="I1514" s="511"/>
      <c r="J1514" s="511"/>
      <c r="K1514" s="511"/>
      <c r="L1514" s="566"/>
      <c r="M1514" s="558"/>
    </row>
    <row r="1515" spans="1:13">
      <c r="A1515" s="600"/>
      <c r="B1515" s="549"/>
      <c r="C1515" s="178" t="s">
        <v>29</v>
      </c>
      <c r="D1515" s="172" t="s">
        <v>147</v>
      </c>
      <c r="E1515" s="168">
        <v>1</v>
      </c>
      <c r="F1515" s="23"/>
      <c r="G1515" s="23">
        <v>0.5</v>
      </c>
      <c r="H1515" s="511"/>
      <c r="I1515" s="511"/>
      <c r="J1515" s="511"/>
      <c r="K1515" s="511"/>
      <c r="L1515" s="566"/>
      <c r="M1515" s="558"/>
    </row>
    <row r="1516" spans="1:13">
      <c r="A1516" s="600"/>
      <c r="B1516" s="549"/>
      <c r="C1516" s="178" t="s">
        <v>383</v>
      </c>
      <c r="D1516" s="172" t="s">
        <v>27</v>
      </c>
      <c r="E1516" s="168">
        <v>2E-3</v>
      </c>
      <c r="F1516" s="23">
        <v>1560</v>
      </c>
      <c r="G1516" s="23">
        <f>E1516*F1516</f>
        <v>3.12</v>
      </c>
      <c r="H1516" s="511"/>
      <c r="I1516" s="511"/>
      <c r="J1516" s="511"/>
      <c r="K1516" s="511"/>
      <c r="L1516" s="567"/>
      <c r="M1516" s="530"/>
    </row>
    <row r="1517" spans="1:13">
      <c r="A1517" s="519" t="s">
        <v>127</v>
      </c>
      <c r="B1517" s="519"/>
      <c r="C1517" s="519"/>
      <c r="D1517" s="519"/>
      <c r="E1517" s="519"/>
      <c r="F1517" s="519"/>
      <c r="G1517" s="181">
        <f>SUM(G1509:G1516)</f>
        <v>107.00907000000001</v>
      </c>
      <c r="H1517" s="192"/>
      <c r="I1517" s="192"/>
      <c r="J1517" s="192"/>
      <c r="K1517" s="181"/>
      <c r="L1517" s="110"/>
      <c r="M1517" s="181">
        <f>G1517</f>
        <v>107.00907000000001</v>
      </c>
    </row>
    <row r="1518" spans="1:13" ht="12.75" customHeight="1">
      <c r="A1518" s="533" t="s">
        <v>194</v>
      </c>
      <c r="B1518" s="549" t="s">
        <v>1060</v>
      </c>
      <c r="C1518" s="178" t="s">
        <v>325</v>
      </c>
      <c r="D1518" s="172" t="s">
        <v>147</v>
      </c>
      <c r="E1518" s="168">
        <v>1</v>
      </c>
      <c r="F1518" s="169">
        <v>23.5</v>
      </c>
      <c r="G1518" s="169">
        <f>E1518*F1518</f>
        <v>23.5</v>
      </c>
      <c r="H1518" s="511"/>
      <c r="I1518" s="511"/>
      <c r="J1518" s="511"/>
      <c r="K1518" s="511"/>
      <c r="L1518" s="511"/>
      <c r="M1518" s="512"/>
    </row>
    <row r="1519" spans="1:13">
      <c r="A1519" s="533"/>
      <c r="B1519" s="549"/>
      <c r="C1519" s="159" t="s">
        <v>144</v>
      </c>
      <c r="D1519" s="172" t="s">
        <v>143</v>
      </c>
      <c r="E1519" s="168">
        <v>1.5E-3</v>
      </c>
      <c r="F1519" s="169">
        <v>190</v>
      </c>
      <c r="G1519" s="169">
        <f>E1519*F1519</f>
        <v>0.28500000000000003</v>
      </c>
      <c r="H1519" s="511"/>
      <c r="I1519" s="511"/>
      <c r="J1519" s="511"/>
      <c r="K1519" s="511"/>
      <c r="L1519" s="511"/>
      <c r="M1519" s="512"/>
    </row>
    <row r="1520" spans="1:13">
      <c r="A1520" s="533"/>
      <c r="B1520" s="549"/>
      <c r="C1520" s="178" t="s">
        <v>383</v>
      </c>
      <c r="D1520" s="172" t="s">
        <v>27</v>
      </c>
      <c r="E1520" s="168">
        <v>2E-3</v>
      </c>
      <c r="F1520" s="23">
        <v>1560</v>
      </c>
      <c r="G1520" s="23">
        <f>E1520*F1520</f>
        <v>3.12</v>
      </c>
      <c r="H1520" s="511"/>
      <c r="I1520" s="511"/>
      <c r="J1520" s="511"/>
      <c r="K1520" s="511"/>
      <c r="L1520" s="511"/>
      <c r="M1520" s="512"/>
    </row>
    <row r="1521" spans="1:13">
      <c r="A1521" s="551" t="s">
        <v>127</v>
      </c>
      <c r="B1521" s="552"/>
      <c r="C1521" s="552"/>
      <c r="D1521" s="552"/>
      <c r="E1521" s="552"/>
      <c r="F1521" s="553"/>
      <c r="G1521" s="181">
        <f>SUM(G1518:G1520)</f>
        <v>26.905000000000001</v>
      </c>
      <c r="H1521" s="168"/>
      <c r="I1521" s="168"/>
      <c r="J1521" s="168"/>
      <c r="K1521" s="168"/>
      <c r="L1521" s="168"/>
      <c r="M1521" s="181">
        <f>G1521</f>
        <v>26.905000000000001</v>
      </c>
    </row>
    <row r="1522" spans="1:13" s="12" customFormat="1" ht="12.75" customHeight="1">
      <c r="A1522" s="600" t="s">
        <v>685</v>
      </c>
      <c r="B1522" s="516" t="s">
        <v>1061</v>
      </c>
      <c r="C1522" s="225" t="s">
        <v>29</v>
      </c>
      <c r="D1522" s="126" t="s">
        <v>147</v>
      </c>
      <c r="E1522" s="188">
        <v>1</v>
      </c>
      <c r="F1522" s="188">
        <v>0.63</v>
      </c>
      <c r="G1522" s="189">
        <f>E1522*F1522</f>
        <v>0.63</v>
      </c>
      <c r="H1522" s="226"/>
      <c r="I1522" s="226"/>
      <c r="J1522" s="226"/>
      <c r="K1522" s="226"/>
      <c r="L1522" s="226"/>
      <c r="M1522" s="226"/>
    </row>
    <row r="1523" spans="1:13" s="12" customFormat="1">
      <c r="A1523" s="600"/>
      <c r="B1523" s="520"/>
      <c r="C1523" s="124" t="s">
        <v>271</v>
      </c>
      <c r="D1523" s="126" t="s">
        <v>143</v>
      </c>
      <c r="E1523" s="188">
        <v>2E-3</v>
      </c>
      <c r="F1523" s="189">
        <v>173.6</v>
      </c>
      <c r="G1523" s="189">
        <f>E1523*F1523</f>
        <v>0.34720000000000001</v>
      </c>
      <c r="H1523" s="226"/>
      <c r="I1523" s="226"/>
      <c r="J1523" s="226"/>
      <c r="K1523" s="226"/>
      <c r="L1523" s="226"/>
      <c r="M1523" s="226"/>
    </row>
    <row r="1524" spans="1:13" s="12" customFormat="1">
      <c r="A1524" s="600"/>
      <c r="B1524" s="527"/>
      <c r="C1524" s="36" t="s">
        <v>144</v>
      </c>
      <c r="D1524" s="126" t="s">
        <v>143</v>
      </c>
      <c r="E1524" s="188">
        <v>1.5E-3</v>
      </c>
      <c r="F1524" s="189">
        <v>290.44</v>
      </c>
      <c r="G1524" s="189">
        <f>E1524*F1524</f>
        <v>0.43565999999999999</v>
      </c>
      <c r="H1524" s="226"/>
      <c r="I1524" s="226"/>
      <c r="J1524" s="226"/>
      <c r="K1524" s="226"/>
      <c r="L1524" s="226"/>
      <c r="M1524" s="226"/>
    </row>
    <row r="1525" spans="1:13">
      <c r="A1525" s="575" t="s">
        <v>127</v>
      </c>
      <c r="B1525" s="575"/>
      <c r="C1525" s="575"/>
      <c r="D1525" s="575"/>
      <c r="E1525" s="575"/>
      <c r="F1525" s="575"/>
      <c r="G1525" s="145">
        <f>SUM(G1522:G1524)</f>
        <v>1.41286</v>
      </c>
      <c r="H1525" s="226"/>
      <c r="I1525" s="226"/>
      <c r="J1525" s="226"/>
      <c r="K1525" s="226"/>
      <c r="L1525" s="226"/>
      <c r="M1525" s="181">
        <f>SUM(G1525)</f>
        <v>1.41286</v>
      </c>
    </row>
    <row r="1526" spans="1:13" ht="12.75" customHeight="1">
      <c r="A1526" s="533" t="s">
        <v>686</v>
      </c>
      <c r="B1526" s="549" t="s">
        <v>1062</v>
      </c>
      <c r="C1526" s="197" t="s">
        <v>79</v>
      </c>
      <c r="D1526" s="172" t="s">
        <v>143</v>
      </c>
      <c r="E1526" s="168">
        <v>5.0000000000000001E-3</v>
      </c>
      <c r="F1526" s="29">
        <v>198.36</v>
      </c>
      <c r="G1526" s="177">
        <f>E1526*F1526</f>
        <v>0.99180000000000013</v>
      </c>
      <c r="H1526" s="511"/>
      <c r="I1526" s="511"/>
      <c r="J1526" s="511"/>
      <c r="K1526" s="511"/>
      <c r="L1526" s="511"/>
      <c r="M1526" s="650"/>
    </row>
    <row r="1527" spans="1:13">
      <c r="A1527" s="533"/>
      <c r="B1527" s="549"/>
      <c r="C1527" s="178" t="s">
        <v>144</v>
      </c>
      <c r="D1527" s="172" t="s">
        <v>143</v>
      </c>
      <c r="E1527" s="168">
        <v>1.5E-3</v>
      </c>
      <c r="F1527" s="169">
        <v>190</v>
      </c>
      <c r="G1527" s="177">
        <f>E1527*F1527</f>
        <v>0.28500000000000003</v>
      </c>
      <c r="H1527" s="511"/>
      <c r="I1527" s="511"/>
      <c r="J1527" s="511"/>
      <c r="K1527" s="511"/>
      <c r="L1527" s="511"/>
      <c r="M1527" s="650"/>
    </row>
    <row r="1528" spans="1:13">
      <c r="A1528" s="533"/>
      <c r="B1528" s="549"/>
      <c r="C1528" s="178" t="s">
        <v>383</v>
      </c>
      <c r="D1528" s="172" t="s">
        <v>27</v>
      </c>
      <c r="E1528" s="168">
        <v>2E-3</v>
      </c>
      <c r="F1528" s="23">
        <v>1560</v>
      </c>
      <c r="G1528" s="23">
        <f>E1528*F1528</f>
        <v>3.12</v>
      </c>
      <c r="H1528" s="511"/>
      <c r="I1528" s="511"/>
      <c r="J1528" s="511"/>
      <c r="K1528" s="511"/>
      <c r="L1528" s="511"/>
      <c r="M1528" s="650"/>
    </row>
    <row r="1529" spans="1:13">
      <c r="A1529" s="533"/>
      <c r="B1529" s="549"/>
      <c r="C1529" s="178" t="s">
        <v>96</v>
      </c>
      <c r="D1529" s="172" t="s">
        <v>146</v>
      </c>
      <c r="E1529" s="168">
        <v>1</v>
      </c>
      <c r="F1529" s="29">
        <v>23.5</v>
      </c>
      <c r="G1529" s="177">
        <f>E1529*F1529</f>
        <v>23.5</v>
      </c>
      <c r="H1529" s="511"/>
      <c r="I1529" s="511"/>
      <c r="J1529" s="511"/>
      <c r="K1529" s="511"/>
      <c r="L1529" s="511"/>
      <c r="M1529" s="650"/>
    </row>
    <row r="1530" spans="1:13">
      <c r="A1530" s="533"/>
      <c r="B1530" s="549"/>
      <c r="C1530" s="178" t="s">
        <v>24</v>
      </c>
      <c r="D1530" s="172" t="s">
        <v>147</v>
      </c>
      <c r="E1530" s="168">
        <v>1</v>
      </c>
      <c r="F1530" s="29">
        <v>2.16</v>
      </c>
      <c r="G1530" s="177">
        <f>E1530*F1530</f>
        <v>2.16</v>
      </c>
      <c r="H1530" s="511"/>
      <c r="I1530" s="511"/>
      <c r="J1530" s="511"/>
      <c r="K1530" s="511"/>
      <c r="L1530" s="511"/>
      <c r="M1530" s="650"/>
    </row>
    <row r="1531" spans="1:13">
      <c r="A1531" s="554" t="s">
        <v>127</v>
      </c>
      <c r="B1531" s="555"/>
      <c r="C1531" s="555"/>
      <c r="D1531" s="555"/>
      <c r="E1531" s="555"/>
      <c r="F1531" s="556"/>
      <c r="G1531" s="179">
        <f>SUM(G1526:G1530)</f>
        <v>30.056799999999999</v>
      </c>
      <c r="H1531" s="168"/>
      <c r="I1531" s="168"/>
      <c r="J1531" s="168"/>
      <c r="K1531" s="168"/>
      <c r="L1531" s="168"/>
      <c r="M1531" s="179">
        <f>G1531</f>
        <v>30.056799999999999</v>
      </c>
    </row>
    <row r="1532" spans="1:13" s="12" customFormat="1">
      <c r="A1532" s="600" t="s">
        <v>687</v>
      </c>
      <c r="B1532" s="549" t="s">
        <v>1063</v>
      </c>
      <c r="C1532" s="227" t="s">
        <v>584</v>
      </c>
      <c r="D1532" s="126" t="s">
        <v>27</v>
      </c>
      <c r="E1532" s="188">
        <v>500</v>
      </c>
      <c r="F1532" s="188">
        <v>0.05</v>
      </c>
      <c r="G1532" s="228">
        <f t="shared" ref="G1532:G1541" si="154">E1532*F1532</f>
        <v>25</v>
      </c>
      <c r="H1532" s="572"/>
      <c r="I1532" s="573"/>
      <c r="J1532" s="573"/>
      <c r="K1532" s="573"/>
      <c r="L1532" s="573"/>
      <c r="M1532" s="574"/>
    </row>
    <row r="1533" spans="1:13" s="12" customFormat="1">
      <c r="A1533" s="600"/>
      <c r="B1533" s="549"/>
      <c r="C1533" s="124" t="s">
        <v>578</v>
      </c>
      <c r="D1533" s="126" t="s">
        <v>50</v>
      </c>
      <c r="E1533" s="188">
        <v>1E-3</v>
      </c>
      <c r="F1533" s="229">
        <v>684.4</v>
      </c>
      <c r="G1533" s="228">
        <f t="shared" si="154"/>
        <v>0.68440000000000001</v>
      </c>
      <c r="H1533" s="572"/>
      <c r="I1533" s="573"/>
      <c r="J1533" s="573"/>
      <c r="K1533" s="573"/>
      <c r="L1533" s="573"/>
      <c r="M1533" s="574"/>
    </row>
    <row r="1534" spans="1:13" s="12" customFormat="1">
      <c r="A1534" s="600"/>
      <c r="B1534" s="549"/>
      <c r="C1534" s="124" t="s">
        <v>271</v>
      </c>
      <c r="D1534" s="126" t="s">
        <v>143</v>
      </c>
      <c r="E1534" s="188">
        <v>6.0000000000000001E-3</v>
      </c>
      <c r="F1534" s="188">
        <v>173.6</v>
      </c>
      <c r="G1534" s="228">
        <f t="shared" si="154"/>
        <v>1.0416000000000001</v>
      </c>
      <c r="H1534" s="572"/>
      <c r="I1534" s="573"/>
      <c r="J1534" s="573"/>
      <c r="K1534" s="573"/>
      <c r="L1534" s="573"/>
      <c r="M1534" s="574"/>
    </row>
    <row r="1535" spans="1:13" s="12" customFormat="1">
      <c r="A1535" s="600"/>
      <c r="B1535" s="549"/>
      <c r="C1535" s="36" t="s">
        <v>153</v>
      </c>
      <c r="D1535" s="126" t="s">
        <v>22</v>
      </c>
      <c r="E1535" s="188">
        <v>0.02</v>
      </c>
      <c r="F1535" s="188">
        <v>3.24</v>
      </c>
      <c r="G1535" s="228">
        <f t="shared" si="154"/>
        <v>6.480000000000001E-2</v>
      </c>
      <c r="H1535" s="572"/>
      <c r="I1535" s="573"/>
      <c r="J1535" s="573"/>
      <c r="K1535" s="573"/>
      <c r="L1535" s="573"/>
      <c r="M1535" s="574"/>
    </row>
    <row r="1536" spans="1:13" s="12" customFormat="1">
      <c r="A1536" s="600"/>
      <c r="B1536" s="549"/>
      <c r="C1536" s="191" t="s">
        <v>585</v>
      </c>
      <c r="D1536" s="126" t="s">
        <v>147</v>
      </c>
      <c r="E1536" s="188">
        <v>1</v>
      </c>
      <c r="F1536" s="188">
        <v>10.35</v>
      </c>
      <c r="G1536" s="228">
        <f t="shared" si="154"/>
        <v>10.35</v>
      </c>
      <c r="H1536" s="572"/>
      <c r="I1536" s="573"/>
      <c r="J1536" s="573"/>
      <c r="K1536" s="573"/>
      <c r="L1536" s="573"/>
      <c r="M1536" s="574"/>
    </row>
    <row r="1537" spans="1:13" s="12" customFormat="1">
      <c r="A1537" s="600"/>
      <c r="B1537" s="549"/>
      <c r="C1537" s="191" t="s">
        <v>586</v>
      </c>
      <c r="D1537" s="126" t="s">
        <v>147</v>
      </c>
      <c r="E1537" s="188">
        <v>1</v>
      </c>
      <c r="F1537" s="188">
        <v>20.350000000000001</v>
      </c>
      <c r="G1537" s="228">
        <f t="shared" si="154"/>
        <v>20.350000000000001</v>
      </c>
      <c r="H1537" s="572"/>
      <c r="I1537" s="573"/>
      <c r="J1537" s="573"/>
      <c r="K1537" s="573"/>
      <c r="L1537" s="573"/>
      <c r="M1537" s="574"/>
    </row>
    <row r="1538" spans="1:13" s="12" customFormat="1">
      <c r="A1538" s="600"/>
      <c r="B1538" s="549"/>
      <c r="C1538" s="191" t="s">
        <v>145</v>
      </c>
      <c r="D1538" s="126" t="s">
        <v>146</v>
      </c>
      <c r="E1538" s="188">
        <v>1</v>
      </c>
      <c r="F1538" s="230">
        <v>10.17</v>
      </c>
      <c r="G1538" s="231">
        <f>E1538*F1538</f>
        <v>10.17</v>
      </c>
      <c r="H1538" s="572"/>
      <c r="I1538" s="573"/>
      <c r="J1538" s="573"/>
      <c r="K1538" s="573"/>
      <c r="L1538" s="573"/>
      <c r="M1538" s="574"/>
    </row>
    <row r="1539" spans="1:13" s="12" customFormat="1">
      <c r="A1539" s="600"/>
      <c r="B1539" s="549"/>
      <c r="C1539" s="191" t="s">
        <v>85</v>
      </c>
      <c r="D1539" s="126" t="s">
        <v>143</v>
      </c>
      <c r="E1539" s="188">
        <v>0.01</v>
      </c>
      <c r="F1539" s="33">
        <v>54.46</v>
      </c>
      <c r="G1539" s="33">
        <f>E1539*F1539</f>
        <v>0.54459999999999997</v>
      </c>
      <c r="H1539" s="572"/>
      <c r="I1539" s="573"/>
      <c r="J1539" s="573"/>
      <c r="K1539" s="573"/>
      <c r="L1539" s="573"/>
      <c r="M1539" s="574"/>
    </row>
    <row r="1540" spans="1:13" s="12" customFormat="1">
      <c r="A1540" s="600"/>
      <c r="B1540" s="549"/>
      <c r="C1540" s="191" t="s">
        <v>24</v>
      </c>
      <c r="D1540" s="126" t="s">
        <v>147</v>
      </c>
      <c r="E1540" s="188">
        <v>1</v>
      </c>
      <c r="F1540" s="230">
        <v>3.67</v>
      </c>
      <c r="G1540" s="231">
        <f>E1540*F1540</f>
        <v>3.67</v>
      </c>
      <c r="H1540" s="572"/>
      <c r="I1540" s="573"/>
      <c r="J1540" s="573"/>
      <c r="K1540" s="573"/>
      <c r="L1540" s="573"/>
      <c r="M1540" s="574"/>
    </row>
    <row r="1541" spans="1:13" s="12" customFormat="1">
      <c r="A1541" s="600"/>
      <c r="B1541" s="549"/>
      <c r="C1541" s="191" t="s">
        <v>144</v>
      </c>
      <c r="D1541" s="126" t="s">
        <v>143</v>
      </c>
      <c r="E1541" s="188">
        <v>0.05</v>
      </c>
      <c r="F1541" s="188">
        <v>290.44</v>
      </c>
      <c r="G1541" s="228">
        <f t="shared" si="154"/>
        <v>14.522</v>
      </c>
      <c r="H1541" s="572"/>
      <c r="I1541" s="573"/>
      <c r="J1541" s="573"/>
      <c r="K1541" s="573"/>
      <c r="L1541" s="573"/>
      <c r="M1541" s="574"/>
    </row>
    <row r="1542" spans="1:13" s="12" customFormat="1">
      <c r="A1542" s="575" t="s">
        <v>127</v>
      </c>
      <c r="B1542" s="575"/>
      <c r="C1542" s="575"/>
      <c r="D1542" s="575"/>
      <c r="E1542" s="575"/>
      <c r="F1542" s="575"/>
      <c r="G1542" s="232">
        <f>SUM(G1532:G1541)</f>
        <v>86.397400000000005</v>
      </c>
      <c r="H1542" s="188"/>
      <c r="I1542" s="188"/>
      <c r="J1542" s="188"/>
      <c r="K1542" s="188"/>
      <c r="L1542" s="188"/>
      <c r="M1542" s="179">
        <f>SUM(G1542)</f>
        <v>86.397400000000005</v>
      </c>
    </row>
    <row r="1543" spans="1:13" s="12" customFormat="1" ht="12" customHeight="1">
      <c r="A1543" s="600" t="s">
        <v>765</v>
      </c>
      <c r="B1543" s="549" t="s">
        <v>1064</v>
      </c>
      <c r="C1543" s="191" t="s">
        <v>24</v>
      </c>
      <c r="D1543" s="126" t="s">
        <v>147</v>
      </c>
      <c r="E1543" s="188">
        <v>1</v>
      </c>
      <c r="F1543" s="188">
        <v>3.67</v>
      </c>
      <c r="G1543" s="228">
        <f t="shared" ref="G1543:G1549" si="155">E1543*F1543</f>
        <v>3.67</v>
      </c>
      <c r="H1543" s="573"/>
      <c r="I1543" s="573"/>
      <c r="J1543" s="573"/>
      <c r="K1543" s="573"/>
      <c r="L1543" s="573"/>
      <c r="M1543" s="649"/>
    </row>
    <row r="1544" spans="1:13" s="12" customFormat="1">
      <c r="A1544" s="600"/>
      <c r="B1544" s="549"/>
      <c r="C1544" s="124" t="s">
        <v>159</v>
      </c>
      <c r="D1544" s="126" t="s">
        <v>34</v>
      </c>
      <c r="E1544" s="188">
        <v>6</v>
      </c>
      <c r="F1544" s="188">
        <v>0.17</v>
      </c>
      <c r="G1544" s="228">
        <f t="shared" si="155"/>
        <v>1.02</v>
      </c>
      <c r="H1544" s="573"/>
      <c r="I1544" s="573"/>
      <c r="J1544" s="573"/>
      <c r="K1544" s="573"/>
      <c r="L1544" s="573"/>
      <c r="M1544" s="649"/>
    </row>
    <row r="1545" spans="1:13" s="12" customFormat="1">
      <c r="A1545" s="600"/>
      <c r="B1545" s="549"/>
      <c r="C1545" s="124" t="s">
        <v>587</v>
      </c>
      <c r="D1545" s="126" t="s">
        <v>147</v>
      </c>
      <c r="E1545" s="188">
        <v>1</v>
      </c>
      <c r="F1545" s="188">
        <v>5.18</v>
      </c>
      <c r="G1545" s="228">
        <f t="shared" si="155"/>
        <v>5.18</v>
      </c>
      <c r="H1545" s="573"/>
      <c r="I1545" s="573"/>
      <c r="J1545" s="573"/>
      <c r="K1545" s="573"/>
      <c r="L1545" s="573"/>
      <c r="M1545" s="649"/>
    </row>
    <row r="1546" spans="1:13" s="12" customFormat="1">
      <c r="A1546" s="600"/>
      <c r="B1546" s="549"/>
      <c r="C1546" s="191" t="s">
        <v>144</v>
      </c>
      <c r="D1546" s="126" t="s">
        <v>143</v>
      </c>
      <c r="E1546" s="188">
        <v>0.05</v>
      </c>
      <c r="F1546" s="188">
        <v>290.44</v>
      </c>
      <c r="G1546" s="228">
        <f t="shared" si="155"/>
        <v>14.522</v>
      </c>
      <c r="H1546" s="573"/>
      <c r="I1546" s="573"/>
      <c r="J1546" s="573"/>
      <c r="K1546" s="573"/>
      <c r="L1546" s="573"/>
      <c r="M1546" s="649"/>
    </row>
    <row r="1547" spans="1:13" s="12" customFormat="1">
      <c r="A1547" s="600"/>
      <c r="B1547" s="549"/>
      <c r="C1547" s="191" t="s">
        <v>85</v>
      </c>
      <c r="D1547" s="126" t="s">
        <v>143</v>
      </c>
      <c r="E1547" s="188">
        <v>0.01</v>
      </c>
      <c r="F1547" s="33">
        <v>54.46</v>
      </c>
      <c r="G1547" s="33">
        <f t="shared" si="155"/>
        <v>0.54459999999999997</v>
      </c>
      <c r="H1547" s="573"/>
      <c r="I1547" s="573"/>
      <c r="J1547" s="573"/>
      <c r="K1547" s="573"/>
      <c r="L1547" s="573"/>
      <c r="M1547" s="649"/>
    </row>
    <row r="1548" spans="1:13" s="12" customFormat="1">
      <c r="A1548" s="600"/>
      <c r="B1548" s="549"/>
      <c r="C1548" s="191" t="s">
        <v>145</v>
      </c>
      <c r="D1548" s="126" t="s">
        <v>146</v>
      </c>
      <c r="E1548" s="188">
        <v>1</v>
      </c>
      <c r="F1548" s="230">
        <v>10.17</v>
      </c>
      <c r="G1548" s="231">
        <f t="shared" si="155"/>
        <v>10.17</v>
      </c>
      <c r="H1548" s="573"/>
      <c r="I1548" s="573"/>
      <c r="J1548" s="573"/>
      <c r="K1548" s="573"/>
      <c r="L1548" s="573"/>
      <c r="M1548" s="649"/>
    </row>
    <row r="1549" spans="1:13" s="12" customFormat="1">
      <c r="A1549" s="600"/>
      <c r="B1549" s="549"/>
      <c r="C1549" s="36" t="s">
        <v>153</v>
      </c>
      <c r="D1549" s="126" t="s">
        <v>22</v>
      </c>
      <c r="E1549" s="188">
        <v>0.02</v>
      </c>
      <c r="F1549" s="188">
        <v>3.24</v>
      </c>
      <c r="G1549" s="228">
        <f t="shared" si="155"/>
        <v>6.480000000000001E-2</v>
      </c>
      <c r="H1549" s="573"/>
      <c r="I1549" s="573"/>
      <c r="J1549" s="573"/>
      <c r="K1549" s="573"/>
      <c r="L1549" s="573"/>
      <c r="M1549" s="649"/>
    </row>
    <row r="1550" spans="1:13" s="12" customFormat="1">
      <c r="A1550" s="575" t="s">
        <v>127</v>
      </c>
      <c r="B1550" s="575"/>
      <c r="C1550" s="575"/>
      <c r="D1550" s="575"/>
      <c r="E1550" s="575"/>
      <c r="F1550" s="575"/>
      <c r="G1550" s="232">
        <f>SUM(G1543:G1549)</f>
        <v>35.171399999999998</v>
      </c>
      <c r="H1550" s="188"/>
      <c r="I1550" s="188"/>
      <c r="J1550" s="188"/>
      <c r="K1550" s="188"/>
      <c r="L1550" s="188"/>
      <c r="M1550" s="179">
        <f>SUM(G1550)</f>
        <v>35.171399999999998</v>
      </c>
    </row>
    <row r="1551" spans="1:13" ht="24.75" customHeight="1">
      <c r="A1551" s="600" t="s">
        <v>688</v>
      </c>
      <c r="B1551" s="549" t="s">
        <v>1069</v>
      </c>
      <c r="C1551" s="195" t="s">
        <v>167</v>
      </c>
      <c r="D1551" s="172" t="s">
        <v>147</v>
      </c>
      <c r="E1551" s="168">
        <v>1</v>
      </c>
      <c r="F1551" s="168">
        <v>56.5</v>
      </c>
      <c r="G1551" s="30">
        <f t="shared" ref="G1551:G1556" si="156">E1551*F1551</f>
        <v>56.5</v>
      </c>
      <c r="H1551" s="514"/>
      <c r="I1551" s="511"/>
      <c r="J1551" s="511"/>
      <c r="K1551" s="511"/>
      <c r="L1551" s="511"/>
      <c r="M1551" s="649"/>
    </row>
    <row r="1552" spans="1:13">
      <c r="A1552" s="600"/>
      <c r="B1552" s="549"/>
      <c r="C1552" s="197" t="s">
        <v>382</v>
      </c>
      <c r="D1552" s="172" t="s">
        <v>50</v>
      </c>
      <c r="E1552" s="168">
        <v>1E-3</v>
      </c>
      <c r="F1552" s="27">
        <v>900</v>
      </c>
      <c r="G1552" s="30">
        <f t="shared" si="156"/>
        <v>0.9</v>
      </c>
      <c r="H1552" s="514"/>
      <c r="I1552" s="511"/>
      <c r="J1552" s="511"/>
      <c r="K1552" s="511"/>
      <c r="L1552" s="511"/>
      <c r="M1552" s="649"/>
    </row>
    <row r="1553" spans="1:13">
      <c r="A1553" s="600"/>
      <c r="B1553" s="549"/>
      <c r="C1553" s="197" t="s">
        <v>327</v>
      </c>
      <c r="D1553" s="172" t="s">
        <v>143</v>
      </c>
      <c r="E1553" s="168">
        <v>6.0000000000000001E-3</v>
      </c>
      <c r="F1553" s="168">
        <v>198.36</v>
      </c>
      <c r="G1553" s="30">
        <f t="shared" si="156"/>
        <v>1.1901600000000001</v>
      </c>
      <c r="H1553" s="514"/>
      <c r="I1553" s="511"/>
      <c r="J1553" s="511"/>
      <c r="K1553" s="511"/>
      <c r="L1553" s="511"/>
      <c r="M1553" s="649"/>
    </row>
    <row r="1554" spans="1:13">
      <c r="A1554" s="600"/>
      <c r="B1554" s="549"/>
      <c r="C1554" s="159" t="s">
        <v>153</v>
      </c>
      <c r="D1554" s="172" t="s">
        <v>22</v>
      </c>
      <c r="E1554" s="168">
        <v>0.02</v>
      </c>
      <c r="F1554" s="168">
        <v>14.32</v>
      </c>
      <c r="G1554" s="30">
        <f t="shared" si="156"/>
        <v>0.28639999999999999</v>
      </c>
      <c r="H1554" s="514"/>
      <c r="I1554" s="511"/>
      <c r="J1554" s="511"/>
      <c r="K1554" s="511"/>
      <c r="L1554" s="511"/>
      <c r="M1554" s="649"/>
    </row>
    <row r="1555" spans="1:13">
      <c r="A1555" s="600"/>
      <c r="B1555" s="549"/>
      <c r="C1555" s="178" t="s">
        <v>37</v>
      </c>
      <c r="D1555" s="172" t="s">
        <v>22</v>
      </c>
      <c r="E1555" s="168">
        <v>0.02</v>
      </c>
      <c r="F1555" s="168">
        <v>18.850000000000001</v>
      </c>
      <c r="G1555" s="30">
        <f t="shared" si="156"/>
        <v>0.37700000000000006</v>
      </c>
      <c r="H1555" s="514"/>
      <c r="I1555" s="511"/>
      <c r="J1555" s="511"/>
      <c r="K1555" s="511"/>
      <c r="L1555" s="511"/>
      <c r="M1555" s="649"/>
    </row>
    <row r="1556" spans="1:13">
      <c r="A1556" s="600"/>
      <c r="B1556" s="549"/>
      <c r="C1556" s="178" t="s">
        <v>144</v>
      </c>
      <c r="D1556" s="172" t="s">
        <v>143</v>
      </c>
      <c r="E1556" s="168">
        <v>0.05</v>
      </c>
      <c r="F1556" s="168">
        <v>190</v>
      </c>
      <c r="G1556" s="30">
        <f t="shared" si="156"/>
        <v>9.5</v>
      </c>
      <c r="H1556" s="514"/>
      <c r="I1556" s="511"/>
      <c r="J1556" s="511"/>
      <c r="K1556" s="511"/>
      <c r="L1556" s="511"/>
      <c r="M1556" s="649"/>
    </row>
    <row r="1557" spans="1:13">
      <c r="A1557" s="551" t="s">
        <v>127</v>
      </c>
      <c r="B1557" s="560"/>
      <c r="C1557" s="560"/>
      <c r="D1557" s="560"/>
      <c r="E1557" s="560"/>
      <c r="F1557" s="561"/>
      <c r="G1557" s="179">
        <f>SUM(G1551:G1556)</f>
        <v>68.753559999999993</v>
      </c>
      <c r="H1557" s="168"/>
      <c r="I1557" s="168"/>
      <c r="J1557" s="168"/>
      <c r="K1557" s="168"/>
      <c r="L1557" s="168"/>
      <c r="M1557" s="179">
        <f>SUM(G1557)</f>
        <v>68.753559999999993</v>
      </c>
    </row>
    <row r="1558" spans="1:13" ht="15.75">
      <c r="A1558" s="617" t="s">
        <v>689</v>
      </c>
      <c r="B1558" s="621"/>
      <c r="C1558" s="621"/>
      <c r="D1558" s="621"/>
      <c r="E1558" s="621"/>
      <c r="F1558" s="621"/>
      <c r="G1558" s="621"/>
      <c r="H1558" s="621"/>
      <c r="I1558" s="621"/>
      <c r="J1558" s="621"/>
      <c r="K1558" s="621"/>
      <c r="L1558" s="621"/>
      <c r="M1558" s="622"/>
    </row>
    <row r="1559" spans="1:13">
      <c r="A1559" s="600" t="s">
        <v>830</v>
      </c>
      <c r="B1559" s="549" t="s">
        <v>83</v>
      </c>
      <c r="C1559" s="13" t="s">
        <v>325</v>
      </c>
      <c r="D1559" s="172" t="s">
        <v>146</v>
      </c>
      <c r="E1559" s="168">
        <v>1</v>
      </c>
      <c r="F1559" s="168">
        <v>23.5</v>
      </c>
      <c r="G1559" s="23">
        <f t="shared" ref="G1559:G1565" si="157">E1559*F1559</f>
        <v>23.5</v>
      </c>
      <c r="H1559" s="511"/>
      <c r="I1559" s="511"/>
      <c r="J1559" s="511"/>
      <c r="K1559" s="511"/>
      <c r="L1559" s="511"/>
      <c r="M1559" s="511"/>
    </row>
    <row r="1560" spans="1:13">
      <c r="A1560" s="600"/>
      <c r="B1560" s="549"/>
      <c r="C1560" s="13" t="s">
        <v>144</v>
      </c>
      <c r="D1560" s="172" t="s">
        <v>143</v>
      </c>
      <c r="E1560" s="168">
        <v>1.5E-3</v>
      </c>
      <c r="F1560" s="23">
        <v>190</v>
      </c>
      <c r="G1560" s="23">
        <f t="shared" si="157"/>
        <v>0.28500000000000003</v>
      </c>
      <c r="H1560" s="511"/>
      <c r="I1560" s="511"/>
      <c r="J1560" s="511"/>
      <c r="K1560" s="511"/>
      <c r="L1560" s="511"/>
      <c r="M1560" s="511"/>
    </row>
    <row r="1561" spans="1:13">
      <c r="A1561" s="600"/>
      <c r="B1561" s="549"/>
      <c r="C1561" s="13" t="s">
        <v>78</v>
      </c>
      <c r="D1561" s="172" t="s">
        <v>22</v>
      </c>
      <c r="E1561" s="168">
        <v>4.4999999999999997E-3</v>
      </c>
      <c r="F1561" s="23">
        <v>14.32</v>
      </c>
      <c r="G1561" s="23">
        <f t="shared" si="157"/>
        <v>6.4439999999999997E-2</v>
      </c>
      <c r="H1561" s="511"/>
      <c r="I1561" s="511"/>
      <c r="J1561" s="511"/>
      <c r="K1561" s="511"/>
      <c r="L1561" s="511"/>
      <c r="M1561" s="511"/>
    </row>
    <row r="1562" spans="1:13">
      <c r="A1562" s="600"/>
      <c r="B1562" s="549"/>
      <c r="C1562" s="13" t="s">
        <v>79</v>
      </c>
      <c r="D1562" s="172" t="s">
        <v>143</v>
      </c>
      <c r="E1562" s="168">
        <v>2E-3</v>
      </c>
      <c r="F1562" s="23">
        <v>198.36</v>
      </c>
      <c r="G1562" s="23">
        <f t="shared" si="157"/>
        <v>0.39672000000000002</v>
      </c>
      <c r="H1562" s="511"/>
      <c r="I1562" s="511"/>
      <c r="J1562" s="511"/>
      <c r="K1562" s="511"/>
      <c r="L1562" s="511"/>
      <c r="M1562" s="511"/>
    </row>
    <row r="1563" spans="1:13">
      <c r="A1563" s="600"/>
      <c r="B1563" s="549"/>
      <c r="C1563" s="13" t="s">
        <v>80</v>
      </c>
      <c r="D1563" s="172" t="s">
        <v>147</v>
      </c>
      <c r="E1563" s="168">
        <v>1E-3</v>
      </c>
      <c r="F1563" s="23">
        <v>18.850000000000001</v>
      </c>
      <c r="G1563" s="23">
        <f t="shared" si="157"/>
        <v>1.8850000000000002E-2</v>
      </c>
      <c r="H1563" s="511"/>
      <c r="I1563" s="511"/>
      <c r="J1563" s="511"/>
      <c r="K1563" s="511"/>
      <c r="L1563" s="511"/>
      <c r="M1563" s="511"/>
    </row>
    <row r="1564" spans="1:13">
      <c r="A1564" s="600"/>
      <c r="B1564" s="549"/>
      <c r="C1564" s="13" t="s">
        <v>81</v>
      </c>
      <c r="D1564" s="172" t="s">
        <v>147</v>
      </c>
      <c r="E1564" s="168">
        <v>1.0999999999999999E-2</v>
      </c>
      <c r="F1564" s="23">
        <v>18.850000000000001</v>
      </c>
      <c r="G1564" s="23">
        <f t="shared" si="157"/>
        <v>0.20735000000000001</v>
      </c>
      <c r="H1564" s="511"/>
      <c r="I1564" s="511"/>
      <c r="J1564" s="511"/>
      <c r="K1564" s="511"/>
      <c r="L1564" s="511"/>
      <c r="M1564" s="511"/>
    </row>
    <row r="1565" spans="1:13">
      <c r="A1565" s="600"/>
      <c r="B1565" s="549"/>
      <c r="C1565" s="13" t="s">
        <v>383</v>
      </c>
      <c r="D1565" s="172" t="s">
        <v>27</v>
      </c>
      <c r="E1565" s="168">
        <v>2E-3</v>
      </c>
      <c r="F1565" s="23">
        <v>1560</v>
      </c>
      <c r="G1565" s="23">
        <f t="shared" si="157"/>
        <v>3.12</v>
      </c>
      <c r="H1565" s="511"/>
      <c r="I1565" s="511"/>
      <c r="J1565" s="511"/>
      <c r="K1565" s="511"/>
      <c r="L1565" s="511"/>
      <c r="M1565" s="511"/>
    </row>
    <row r="1566" spans="1:13">
      <c r="A1566" s="551" t="s">
        <v>127</v>
      </c>
      <c r="B1566" s="598"/>
      <c r="C1566" s="598"/>
      <c r="D1566" s="598"/>
      <c r="E1566" s="598"/>
      <c r="F1566" s="599"/>
      <c r="G1566" s="181">
        <f>SUM(G1559:G1565)</f>
        <v>27.592360000000003</v>
      </c>
      <c r="H1566" s="192"/>
      <c r="I1566" s="192"/>
      <c r="J1566" s="192"/>
      <c r="K1566" s="192"/>
      <c r="L1566" s="192"/>
      <c r="M1566" s="181">
        <f>SUM(G1566)</f>
        <v>27.592360000000003</v>
      </c>
    </row>
    <row r="1567" spans="1:13">
      <c r="A1567" s="600" t="s">
        <v>691</v>
      </c>
      <c r="B1567" s="549" t="s">
        <v>434</v>
      </c>
      <c r="C1567" s="13" t="s">
        <v>325</v>
      </c>
      <c r="D1567" s="172" t="s">
        <v>146</v>
      </c>
      <c r="E1567" s="168">
        <v>1</v>
      </c>
      <c r="F1567" s="168">
        <v>23.5</v>
      </c>
      <c r="G1567" s="23">
        <f t="shared" ref="G1567:G1575" si="158">E1567*F1567</f>
        <v>23.5</v>
      </c>
      <c r="H1567" s="511"/>
      <c r="I1567" s="511"/>
      <c r="J1567" s="511"/>
      <c r="K1567" s="511"/>
      <c r="L1567" s="511"/>
      <c r="M1567" s="511"/>
    </row>
    <row r="1568" spans="1:13">
      <c r="A1568" s="600"/>
      <c r="B1568" s="549"/>
      <c r="C1568" s="13" t="s">
        <v>144</v>
      </c>
      <c r="D1568" s="172" t="s">
        <v>143</v>
      </c>
      <c r="E1568" s="168">
        <v>1.5E-3</v>
      </c>
      <c r="F1568" s="23">
        <v>190</v>
      </c>
      <c r="G1568" s="23">
        <f t="shared" si="158"/>
        <v>0.28500000000000003</v>
      </c>
      <c r="H1568" s="511"/>
      <c r="I1568" s="511"/>
      <c r="J1568" s="511"/>
      <c r="K1568" s="511"/>
      <c r="L1568" s="511"/>
      <c r="M1568" s="511"/>
    </row>
    <row r="1569" spans="1:13">
      <c r="A1569" s="600"/>
      <c r="B1569" s="549"/>
      <c r="C1569" s="13" t="s">
        <v>85</v>
      </c>
      <c r="D1569" s="172" t="s">
        <v>143</v>
      </c>
      <c r="E1569" s="168">
        <v>0.01</v>
      </c>
      <c r="F1569" s="23">
        <v>195</v>
      </c>
      <c r="G1569" s="23">
        <f t="shared" si="158"/>
        <v>1.95</v>
      </c>
      <c r="H1569" s="511"/>
      <c r="I1569" s="511"/>
      <c r="J1569" s="511"/>
      <c r="K1569" s="511"/>
      <c r="L1569" s="511"/>
      <c r="M1569" s="511"/>
    </row>
    <row r="1570" spans="1:13">
      <c r="A1570" s="600"/>
      <c r="B1570" s="549"/>
      <c r="C1570" s="13" t="s">
        <v>78</v>
      </c>
      <c r="D1570" s="172" t="s">
        <v>22</v>
      </c>
      <c r="E1570" s="168">
        <v>4.4999999999999997E-3</v>
      </c>
      <c r="F1570" s="23">
        <v>14.32</v>
      </c>
      <c r="G1570" s="23">
        <f t="shared" si="158"/>
        <v>6.4439999999999997E-2</v>
      </c>
      <c r="H1570" s="511"/>
      <c r="I1570" s="511"/>
      <c r="J1570" s="511"/>
      <c r="K1570" s="511"/>
      <c r="L1570" s="511"/>
      <c r="M1570" s="511"/>
    </row>
    <row r="1571" spans="1:13">
      <c r="A1571" s="600"/>
      <c r="B1571" s="549"/>
      <c r="C1571" s="13" t="s">
        <v>79</v>
      </c>
      <c r="D1571" s="172" t="s">
        <v>143</v>
      </c>
      <c r="E1571" s="168">
        <v>2E-3</v>
      </c>
      <c r="F1571" s="23">
        <v>198.36</v>
      </c>
      <c r="G1571" s="23">
        <f t="shared" si="158"/>
        <v>0.39672000000000002</v>
      </c>
      <c r="H1571" s="511"/>
      <c r="I1571" s="511"/>
      <c r="J1571" s="511"/>
      <c r="K1571" s="511"/>
      <c r="L1571" s="511"/>
      <c r="M1571" s="511"/>
    </row>
    <row r="1572" spans="1:13">
      <c r="A1572" s="600"/>
      <c r="B1572" s="549"/>
      <c r="C1572" s="13" t="s">
        <v>80</v>
      </c>
      <c r="D1572" s="172" t="s">
        <v>147</v>
      </c>
      <c r="E1572" s="168">
        <v>1E-3</v>
      </c>
      <c r="F1572" s="23">
        <v>18.850000000000001</v>
      </c>
      <c r="G1572" s="23">
        <f t="shared" si="158"/>
        <v>1.8850000000000002E-2</v>
      </c>
      <c r="H1572" s="511"/>
      <c r="I1572" s="511"/>
      <c r="J1572" s="511"/>
      <c r="K1572" s="511"/>
      <c r="L1572" s="511"/>
      <c r="M1572" s="511"/>
    </row>
    <row r="1573" spans="1:13">
      <c r="A1573" s="600"/>
      <c r="B1573" s="549"/>
      <c r="C1573" s="13" t="s">
        <v>81</v>
      </c>
      <c r="D1573" s="172" t="s">
        <v>147</v>
      </c>
      <c r="E1573" s="168">
        <v>1.0999999999999999E-2</v>
      </c>
      <c r="F1573" s="23">
        <v>18.850000000000001</v>
      </c>
      <c r="G1573" s="23">
        <f t="shared" si="158"/>
        <v>0.20735000000000001</v>
      </c>
      <c r="H1573" s="511"/>
      <c r="I1573" s="511"/>
      <c r="J1573" s="511"/>
      <c r="K1573" s="511"/>
      <c r="L1573" s="511"/>
      <c r="M1573" s="511"/>
    </row>
    <row r="1574" spans="1:13">
      <c r="A1574" s="600"/>
      <c r="B1574" s="549"/>
      <c r="C1574" s="74" t="s">
        <v>29</v>
      </c>
      <c r="D1574" s="172" t="s">
        <v>147</v>
      </c>
      <c r="E1574" s="168">
        <v>1</v>
      </c>
      <c r="F1574" s="23">
        <v>0.5</v>
      </c>
      <c r="G1574" s="23">
        <f t="shared" si="158"/>
        <v>0.5</v>
      </c>
      <c r="H1574" s="511"/>
      <c r="I1574" s="511"/>
      <c r="J1574" s="511"/>
      <c r="K1574" s="511"/>
      <c r="L1574" s="511"/>
      <c r="M1574" s="511"/>
    </row>
    <row r="1575" spans="1:13">
      <c r="A1575" s="600"/>
      <c r="B1575" s="549"/>
      <c r="C1575" s="13" t="s">
        <v>383</v>
      </c>
      <c r="D1575" s="172" t="s">
        <v>27</v>
      </c>
      <c r="E1575" s="168">
        <v>2E-3</v>
      </c>
      <c r="F1575" s="23">
        <v>1560</v>
      </c>
      <c r="G1575" s="23">
        <f t="shared" si="158"/>
        <v>3.12</v>
      </c>
      <c r="H1575" s="511"/>
      <c r="I1575" s="511"/>
      <c r="J1575" s="511"/>
      <c r="K1575" s="511"/>
      <c r="L1575" s="511"/>
      <c r="M1575" s="511"/>
    </row>
    <row r="1576" spans="1:13">
      <c r="A1576" s="551" t="s">
        <v>127</v>
      </c>
      <c r="B1576" s="598"/>
      <c r="C1576" s="598"/>
      <c r="D1576" s="598"/>
      <c r="E1576" s="598"/>
      <c r="F1576" s="599"/>
      <c r="G1576" s="181">
        <f>SUM(G1567:G1575)</f>
        <v>30.042360000000002</v>
      </c>
      <c r="H1576" s="192"/>
      <c r="I1576" s="192"/>
      <c r="J1576" s="192"/>
      <c r="K1576" s="192"/>
      <c r="L1576" s="181"/>
      <c r="M1576" s="181">
        <f>G1576+L1576</f>
        <v>30.042360000000002</v>
      </c>
    </row>
    <row r="1577" spans="1:13" ht="12.75" customHeight="1">
      <c r="A1577" s="600" t="s">
        <v>692</v>
      </c>
      <c r="B1577" s="549" t="s">
        <v>435</v>
      </c>
      <c r="C1577" s="13" t="s">
        <v>325</v>
      </c>
      <c r="D1577" s="172" t="s">
        <v>146</v>
      </c>
      <c r="E1577" s="168">
        <v>1</v>
      </c>
      <c r="F1577" s="168">
        <v>23.5</v>
      </c>
      <c r="G1577" s="23">
        <f t="shared" ref="G1577:G1585" si="159">E1577*F1577</f>
        <v>23.5</v>
      </c>
      <c r="H1577" s="511"/>
      <c r="I1577" s="511"/>
      <c r="J1577" s="511"/>
      <c r="K1577" s="511"/>
      <c r="L1577" s="511"/>
      <c r="M1577" s="511"/>
    </row>
    <row r="1578" spans="1:13">
      <c r="A1578" s="600"/>
      <c r="B1578" s="549"/>
      <c r="C1578" s="13" t="s">
        <v>144</v>
      </c>
      <c r="D1578" s="172" t="s">
        <v>143</v>
      </c>
      <c r="E1578" s="168">
        <v>1.5E-3</v>
      </c>
      <c r="F1578" s="23">
        <v>190</v>
      </c>
      <c r="G1578" s="23">
        <f t="shared" si="159"/>
        <v>0.28500000000000003</v>
      </c>
      <c r="H1578" s="511"/>
      <c r="I1578" s="511"/>
      <c r="J1578" s="511"/>
      <c r="K1578" s="511"/>
      <c r="L1578" s="511"/>
      <c r="M1578" s="511"/>
    </row>
    <row r="1579" spans="1:13">
      <c r="A1579" s="600"/>
      <c r="B1579" s="549"/>
      <c r="C1579" s="13" t="s">
        <v>85</v>
      </c>
      <c r="D1579" s="172" t="s">
        <v>143</v>
      </c>
      <c r="E1579" s="168">
        <v>0.01</v>
      </c>
      <c r="F1579" s="23">
        <v>195</v>
      </c>
      <c r="G1579" s="23">
        <f t="shared" si="159"/>
        <v>1.95</v>
      </c>
      <c r="H1579" s="511"/>
      <c r="I1579" s="511"/>
      <c r="J1579" s="511"/>
      <c r="K1579" s="511"/>
      <c r="L1579" s="511"/>
      <c r="M1579" s="511"/>
    </row>
    <row r="1580" spans="1:13">
      <c r="A1580" s="600"/>
      <c r="B1580" s="549"/>
      <c r="C1580" s="13" t="s">
        <v>78</v>
      </c>
      <c r="D1580" s="172" t="s">
        <v>22</v>
      </c>
      <c r="E1580" s="168">
        <v>4.4999999999999997E-3</v>
      </c>
      <c r="F1580" s="23">
        <v>14.32</v>
      </c>
      <c r="G1580" s="23">
        <f t="shared" si="159"/>
        <v>6.4439999999999997E-2</v>
      </c>
      <c r="H1580" s="511"/>
      <c r="I1580" s="511"/>
      <c r="J1580" s="511"/>
      <c r="K1580" s="511"/>
      <c r="L1580" s="511"/>
      <c r="M1580" s="511"/>
    </row>
    <row r="1581" spans="1:13">
      <c r="A1581" s="600"/>
      <c r="B1581" s="549"/>
      <c r="C1581" s="13" t="s">
        <v>79</v>
      </c>
      <c r="D1581" s="172" t="s">
        <v>143</v>
      </c>
      <c r="E1581" s="168">
        <v>2E-3</v>
      </c>
      <c r="F1581" s="23">
        <v>198.36</v>
      </c>
      <c r="G1581" s="23">
        <f t="shared" si="159"/>
        <v>0.39672000000000002</v>
      </c>
      <c r="H1581" s="511"/>
      <c r="I1581" s="511"/>
      <c r="J1581" s="511"/>
      <c r="K1581" s="511"/>
      <c r="L1581" s="511"/>
      <c r="M1581" s="511"/>
    </row>
    <row r="1582" spans="1:13">
      <c r="A1582" s="600"/>
      <c r="B1582" s="549"/>
      <c r="C1582" s="13" t="s">
        <v>80</v>
      </c>
      <c r="D1582" s="172" t="s">
        <v>147</v>
      </c>
      <c r="E1582" s="168">
        <v>1E-3</v>
      </c>
      <c r="F1582" s="23">
        <v>18.850000000000001</v>
      </c>
      <c r="G1582" s="23">
        <f t="shared" si="159"/>
        <v>1.8850000000000002E-2</v>
      </c>
      <c r="H1582" s="511"/>
      <c r="I1582" s="511"/>
      <c r="J1582" s="511"/>
      <c r="K1582" s="511"/>
      <c r="L1582" s="511"/>
      <c r="M1582" s="511"/>
    </row>
    <row r="1583" spans="1:13">
      <c r="A1583" s="600"/>
      <c r="B1583" s="549"/>
      <c r="C1583" s="74" t="s">
        <v>29</v>
      </c>
      <c r="D1583" s="172" t="s">
        <v>147</v>
      </c>
      <c r="E1583" s="168">
        <v>1</v>
      </c>
      <c r="F1583" s="23">
        <v>0.5</v>
      </c>
      <c r="G1583" s="23">
        <f t="shared" si="159"/>
        <v>0.5</v>
      </c>
      <c r="H1583" s="511"/>
      <c r="I1583" s="511"/>
      <c r="J1583" s="511"/>
      <c r="K1583" s="511"/>
      <c r="L1583" s="511"/>
      <c r="M1583" s="511"/>
    </row>
    <row r="1584" spans="1:13">
      <c r="A1584" s="600"/>
      <c r="B1584" s="549"/>
      <c r="C1584" s="13" t="s">
        <v>81</v>
      </c>
      <c r="D1584" s="172" t="s">
        <v>147</v>
      </c>
      <c r="E1584" s="168">
        <v>1.0999999999999999E-2</v>
      </c>
      <c r="F1584" s="23">
        <v>18.850000000000001</v>
      </c>
      <c r="G1584" s="23">
        <f t="shared" si="159"/>
        <v>0.20735000000000001</v>
      </c>
      <c r="H1584" s="511"/>
      <c r="I1584" s="511"/>
      <c r="J1584" s="511"/>
      <c r="K1584" s="511"/>
      <c r="L1584" s="511"/>
      <c r="M1584" s="511"/>
    </row>
    <row r="1585" spans="1:13">
      <c r="A1585" s="600"/>
      <c r="B1585" s="549"/>
      <c r="C1585" s="13" t="s">
        <v>383</v>
      </c>
      <c r="D1585" s="172" t="s">
        <v>27</v>
      </c>
      <c r="E1585" s="168">
        <v>2E-3</v>
      </c>
      <c r="F1585" s="23">
        <v>1560</v>
      </c>
      <c r="G1585" s="23">
        <f t="shared" si="159"/>
        <v>3.12</v>
      </c>
      <c r="H1585" s="511"/>
      <c r="I1585" s="511"/>
      <c r="J1585" s="511"/>
      <c r="K1585" s="511"/>
      <c r="L1585" s="511"/>
      <c r="M1585" s="511"/>
    </row>
    <row r="1586" spans="1:13">
      <c r="A1586" s="551" t="s">
        <v>127</v>
      </c>
      <c r="B1586" s="598"/>
      <c r="C1586" s="598"/>
      <c r="D1586" s="598"/>
      <c r="E1586" s="598"/>
      <c r="F1586" s="599"/>
      <c r="G1586" s="181">
        <f>SUM(G1577:G1585)</f>
        <v>30.042360000000002</v>
      </c>
      <c r="H1586" s="192"/>
      <c r="I1586" s="192"/>
      <c r="J1586" s="192"/>
      <c r="K1586" s="192"/>
      <c r="L1586" s="181"/>
      <c r="M1586" s="181">
        <f>G1586+L1586</f>
        <v>30.042360000000002</v>
      </c>
    </row>
    <row r="1587" spans="1:13">
      <c r="A1587" s="600" t="s">
        <v>693</v>
      </c>
      <c r="B1587" s="549" t="s">
        <v>171</v>
      </c>
      <c r="C1587" s="13" t="s">
        <v>175</v>
      </c>
      <c r="D1587" s="172" t="s">
        <v>146</v>
      </c>
      <c r="E1587" s="168">
        <v>1</v>
      </c>
      <c r="F1587" s="168">
        <v>23.5</v>
      </c>
      <c r="G1587" s="23">
        <f t="shared" ref="G1587:G1595" si="160">E1587*F1587</f>
        <v>23.5</v>
      </c>
      <c r="H1587" s="511"/>
      <c r="I1587" s="511"/>
      <c r="J1587" s="511"/>
      <c r="K1587" s="511"/>
      <c r="L1587" s="511"/>
      <c r="M1587" s="511"/>
    </row>
    <row r="1588" spans="1:13">
      <c r="A1588" s="600"/>
      <c r="B1588" s="549"/>
      <c r="C1588" s="13" t="s">
        <v>144</v>
      </c>
      <c r="D1588" s="172" t="s">
        <v>143</v>
      </c>
      <c r="E1588" s="168">
        <v>1.5E-3</v>
      </c>
      <c r="F1588" s="23">
        <v>190</v>
      </c>
      <c r="G1588" s="23">
        <f t="shared" si="160"/>
        <v>0.28500000000000003</v>
      </c>
      <c r="H1588" s="511"/>
      <c r="I1588" s="511"/>
      <c r="J1588" s="511"/>
      <c r="K1588" s="511"/>
      <c r="L1588" s="511"/>
      <c r="M1588" s="511"/>
    </row>
    <row r="1589" spans="1:13">
      <c r="A1589" s="600"/>
      <c r="B1589" s="549"/>
      <c r="C1589" s="13" t="s">
        <v>85</v>
      </c>
      <c r="D1589" s="172" t="s">
        <v>143</v>
      </c>
      <c r="E1589" s="168">
        <v>0.01</v>
      </c>
      <c r="F1589" s="23">
        <v>195</v>
      </c>
      <c r="G1589" s="23">
        <f t="shared" si="160"/>
        <v>1.95</v>
      </c>
      <c r="H1589" s="511"/>
      <c r="I1589" s="511"/>
      <c r="J1589" s="511"/>
      <c r="K1589" s="511"/>
      <c r="L1589" s="511"/>
      <c r="M1589" s="511"/>
    </row>
    <row r="1590" spans="1:13">
      <c r="A1590" s="600"/>
      <c r="B1590" s="549"/>
      <c r="C1590" s="13" t="s">
        <v>78</v>
      </c>
      <c r="D1590" s="172" t="s">
        <v>22</v>
      </c>
      <c r="E1590" s="168">
        <v>4.4999999999999997E-3</v>
      </c>
      <c r="F1590" s="23">
        <v>14.32</v>
      </c>
      <c r="G1590" s="23">
        <f t="shared" si="160"/>
        <v>6.4439999999999997E-2</v>
      </c>
      <c r="H1590" s="511"/>
      <c r="I1590" s="511"/>
      <c r="J1590" s="511"/>
      <c r="K1590" s="511"/>
      <c r="L1590" s="511"/>
      <c r="M1590" s="511"/>
    </row>
    <row r="1591" spans="1:13">
      <c r="A1591" s="600"/>
      <c r="B1591" s="549"/>
      <c r="C1591" s="13" t="s">
        <v>79</v>
      </c>
      <c r="D1591" s="172" t="s">
        <v>143</v>
      </c>
      <c r="E1591" s="168">
        <v>2E-3</v>
      </c>
      <c r="F1591" s="23">
        <v>198.36</v>
      </c>
      <c r="G1591" s="23">
        <f t="shared" si="160"/>
        <v>0.39672000000000002</v>
      </c>
      <c r="H1591" s="511"/>
      <c r="I1591" s="511"/>
      <c r="J1591" s="511"/>
      <c r="K1591" s="511"/>
      <c r="L1591" s="511"/>
      <c r="M1591" s="511"/>
    </row>
    <row r="1592" spans="1:13">
      <c r="A1592" s="600"/>
      <c r="B1592" s="549"/>
      <c r="C1592" s="13" t="s">
        <v>80</v>
      </c>
      <c r="D1592" s="172" t="s">
        <v>147</v>
      </c>
      <c r="E1592" s="168">
        <v>1E-3</v>
      </c>
      <c r="F1592" s="23">
        <v>18.850000000000001</v>
      </c>
      <c r="G1592" s="23">
        <f t="shared" si="160"/>
        <v>1.8850000000000002E-2</v>
      </c>
      <c r="H1592" s="511"/>
      <c r="I1592" s="511"/>
      <c r="J1592" s="511"/>
      <c r="K1592" s="511"/>
      <c r="L1592" s="511"/>
      <c r="M1592" s="511"/>
    </row>
    <row r="1593" spans="1:13">
      <c r="A1593" s="600"/>
      <c r="B1593" s="549"/>
      <c r="C1593" s="74" t="s">
        <v>29</v>
      </c>
      <c r="D1593" s="172" t="s">
        <v>147</v>
      </c>
      <c r="E1593" s="168">
        <v>1</v>
      </c>
      <c r="F1593" s="23">
        <v>0.5</v>
      </c>
      <c r="G1593" s="23">
        <f t="shared" si="160"/>
        <v>0.5</v>
      </c>
      <c r="H1593" s="511"/>
      <c r="I1593" s="511"/>
      <c r="J1593" s="511"/>
      <c r="K1593" s="511"/>
      <c r="L1593" s="511"/>
      <c r="M1593" s="511"/>
    </row>
    <row r="1594" spans="1:13">
      <c r="A1594" s="600"/>
      <c r="B1594" s="549"/>
      <c r="C1594" s="13" t="s">
        <v>81</v>
      </c>
      <c r="D1594" s="172" t="s">
        <v>147</v>
      </c>
      <c r="E1594" s="168">
        <v>1.0999999999999999E-2</v>
      </c>
      <c r="F1594" s="23">
        <v>18.850000000000001</v>
      </c>
      <c r="G1594" s="23">
        <f t="shared" si="160"/>
        <v>0.20735000000000001</v>
      </c>
      <c r="H1594" s="511"/>
      <c r="I1594" s="511"/>
      <c r="J1594" s="511"/>
      <c r="K1594" s="511"/>
      <c r="L1594" s="511"/>
      <c r="M1594" s="511"/>
    </row>
    <row r="1595" spans="1:13">
      <c r="A1595" s="600"/>
      <c r="B1595" s="549"/>
      <c r="C1595" s="13" t="s">
        <v>383</v>
      </c>
      <c r="D1595" s="172" t="s">
        <v>27</v>
      </c>
      <c r="E1595" s="168">
        <v>2E-3</v>
      </c>
      <c r="F1595" s="23">
        <v>1560</v>
      </c>
      <c r="G1595" s="23">
        <f t="shared" si="160"/>
        <v>3.12</v>
      </c>
      <c r="H1595" s="511"/>
      <c r="I1595" s="511"/>
      <c r="J1595" s="511"/>
      <c r="K1595" s="511"/>
      <c r="L1595" s="511"/>
      <c r="M1595" s="511"/>
    </row>
    <row r="1596" spans="1:13">
      <c r="A1596" s="551" t="s">
        <v>127</v>
      </c>
      <c r="B1596" s="598"/>
      <c r="C1596" s="598"/>
      <c r="D1596" s="598"/>
      <c r="E1596" s="598"/>
      <c r="F1596" s="599"/>
      <c r="G1596" s="181">
        <f>SUM(G1587:G1595)</f>
        <v>30.042360000000002</v>
      </c>
      <c r="H1596" s="192"/>
      <c r="I1596" s="192"/>
      <c r="J1596" s="192"/>
      <c r="K1596" s="192"/>
      <c r="L1596" s="181"/>
      <c r="M1596" s="181">
        <f>G1596+L1596</f>
        <v>30.042360000000002</v>
      </c>
    </row>
    <row r="1597" spans="1:13">
      <c r="A1597" s="533" t="s">
        <v>829</v>
      </c>
      <c r="B1597" s="549" t="s">
        <v>172</v>
      </c>
      <c r="C1597" s="24" t="s">
        <v>79</v>
      </c>
      <c r="D1597" s="172" t="s">
        <v>143</v>
      </c>
      <c r="E1597" s="168">
        <v>2E-3</v>
      </c>
      <c r="F1597" s="23">
        <v>198.36</v>
      </c>
      <c r="G1597" s="23">
        <f>E1597*F1597</f>
        <v>0.39672000000000002</v>
      </c>
      <c r="H1597" s="511"/>
      <c r="I1597" s="511"/>
      <c r="J1597" s="511"/>
      <c r="K1597" s="511"/>
      <c r="L1597" s="511"/>
      <c r="M1597" s="511"/>
    </row>
    <row r="1598" spans="1:13">
      <c r="A1598" s="533"/>
      <c r="B1598" s="549"/>
      <c r="C1598" s="13" t="s">
        <v>144</v>
      </c>
      <c r="D1598" s="172" t="s">
        <v>143</v>
      </c>
      <c r="E1598" s="168">
        <v>0.02</v>
      </c>
      <c r="F1598" s="23">
        <v>190</v>
      </c>
      <c r="G1598" s="23">
        <f>E1598*F1598</f>
        <v>3.8000000000000003</v>
      </c>
      <c r="H1598" s="511"/>
      <c r="I1598" s="511"/>
      <c r="J1598" s="511"/>
      <c r="K1598" s="511"/>
      <c r="L1598" s="511"/>
      <c r="M1598" s="511"/>
    </row>
    <row r="1599" spans="1:13">
      <c r="A1599" s="533"/>
      <c r="B1599" s="549"/>
      <c r="C1599" s="25" t="s">
        <v>23</v>
      </c>
      <c r="D1599" s="172" t="s">
        <v>147</v>
      </c>
      <c r="E1599" s="168">
        <v>1</v>
      </c>
      <c r="F1599" s="23">
        <v>7.2</v>
      </c>
      <c r="G1599" s="23">
        <f>E1599*F1599</f>
        <v>7.2</v>
      </c>
      <c r="H1599" s="511"/>
      <c r="I1599" s="511"/>
      <c r="J1599" s="511"/>
      <c r="K1599" s="511"/>
      <c r="L1599" s="511"/>
      <c r="M1599" s="511"/>
    </row>
    <row r="1600" spans="1:13">
      <c r="A1600" s="533"/>
      <c r="B1600" s="549"/>
      <c r="C1600" s="13" t="s">
        <v>383</v>
      </c>
      <c r="D1600" s="172" t="s">
        <v>27</v>
      </c>
      <c r="E1600" s="168">
        <v>2E-3</v>
      </c>
      <c r="F1600" s="23">
        <v>1560</v>
      </c>
      <c r="G1600" s="23">
        <f>E1600*F1600</f>
        <v>3.12</v>
      </c>
      <c r="H1600" s="511"/>
      <c r="I1600" s="511"/>
      <c r="J1600" s="511"/>
      <c r="K1600" s="511"/>
      <c r="L1600" s="511"/>
      <c r="M1600" s="511"/>
    </row>
    <row r="1601" spans="1:13">
      <c r="A1601" s="263" t="s">
        <v>127</v>
      </c>
      <c r="B1601" s="367"/>
      <c r="C1601" s="81"/>
      <c r="D1601" s="263"/>
      <c r="E1601" s="192"/>
      <c r="F1601" s="192"/>
      <c r="G1601" s="14">
        <f>SUM(G1597:G1600)</f>
        <v>14.516719999999999</v>
      </c>
      <c r="H1601" s="168"/>
      <c r="I1601" s="168"/>
      <c r="J1601" s="168"/>
      <c r="K1601" s="168"/>
      <c r="L1601" s="168"/>
      <c r="M1601" s="14">
        <f>G1601</f>
        <v>14.516719999999999</v>
      </c>
    </row>
    <row r="1602" spans="1:13" ht="15.75">
      <c r="A1602" s="623" t="s">
        <v>694</v>
      </c>
      <c r="B1602" s="623"/>
      <c r="C1602" s="623"/>
      <c r="D1602" s="623"/>
      <c r="E1602" s="623"/>
      <c r="F1602" s="623"/>
      <c r="G1602" s="623"/>
      <c r="H1602" s="623"/>
      <c r="I1602" s="623"/>
      <c r="J1602" s="623"/>
      <c r="K1602" s="623"/>
      <c r="L1602" s="623"/>
      <c r="M1602" s="623"/>
    </row>
    <row r="1603" spans="1:13">
      <c r="A1603" s="600" t="s">
        <v>253</v>
      </c>
      <c r="B1603" s="539" t="s">
        <v>1075</v>
      </c>
      <c r="C1603" s="13" t="s">
        <v>254</v>
      </c>
      <c r="D1603" s="172" t="s">
        <v>147</v>
      </c>
      <c r="E1603" s="168">
        <v>15</v>
      </c>
      <c r="F1603" s="169">
        <v>5.24</v>
      </c>
      <c r="G1603" s="169">
        <f t="shared" ref="G1603:G1608" si="161">E1603*F1603</f>
        <v>78.600000000000009</v>
      </c>
      <c r="H1603" s="514" t="s">
        <v>263</v>
      </c>
      <c r="I1603" s="514">
        <v>4640</v>
      </c>
      <c r="J1603" s="590">
        <v>1</v>
      </c>
      <c r="K1603" s="582" t="s">
        <v>396</v>
      </c>
      <c r="L1603" s="603"/>
      <c r="M1603" s="582"/>
    </row>
    <row r="1604" spans="1:13">
      <c r="A1604" s="600"/>
      <c r="B1604" s="601"/>
      <c r="C1604" s="13" t="s">
        <v>144</v>
      </c>
      <c r="D1604" s="172" t="s">
        <v>143</v>
      </c>
      <c r="E1604" s="168">
        <v>1.4999999999999999E-2</v>
      </c>
      <c r="F1604" s="169">
        <v>190</v>
      </c>
      <c r="G1604" s="169">
        <f t="shared" si="161"/>
        <v>2.85</v>
      </c>
      <c r="H1604" s="514"/>
      <c r="I1604" s="514"/>
      <c r="J1604" s="514"/>
      <c r="K1604" s="583"/>
      <c r="L1604" s="604"/>
      <c r="M1604" s="583"/>
    </row>
    <row r="1605" spans="1:13">
      <c r="A1605" s="600"/>
      <c r="B1605" s="601"/>
      <c r="C1605" s="13" t="s">
        <v>255</v>
      </c>
      <c r="D1605" s="172" t="s">
        <v>143</v>
      </c>
      <c r="E1605" s="168">
        <v>2.4E-2</v>
      </c>
      <c r="F1605" s="169">
        <v>198.36</v>
      </c>
      <c r="G1605" s="169">
        <f t="shared" si="161"/>
        <v>4.7606400000000004</v>
      </c>
      <c r="H1605" s="168" t="s">
        <v>264</v>
      </c>
      <c r="I1605" s="168">
        <v>2999</v>
      </c>
      <c r="J1605" s="174">
        <v>1</v>
      </c>
      <c r="K1605" s="584"/>
      <c r="L1605" s="584"/>
      <c r="M1605" s="584"/>
    </row>
    <row r="1606" spans="1:13">
      <c r="A1606" s="600"/>
      <c r="B1606" s="601"/>
      <c r="C1606" s="13" t="s">
        <v>256</v>
      </c>
      <c r="D1606" s="172" t="s">
        <v>147</v>
      </c>
      <c r="E1606" s="168">
        <v>1</v>
      </c>
      <c r="F1606" s="169">
        <v>30</v>
      </c>
      <c r="G1606" s="169">
        <f t="shared" si="161"/>
        <v>30</v>
      </c>
      <c r="H1606" s="511" t="s">
        <v>265</v>
      </c>
      <c r="I1606" s="511">
        <v>378</v>
      </c>
      <c r="J1606" s="515">
        <v>1</v>
      </c>
      <c r="K1606" s="584"/>
      <c r="L1606" s="584"/>
      <c r="M1606" s="584"/>
    </row>
    <row r="1607" spans="1:13">
      <c r="A1607" s="600"/>
      <c r="B1607" s="601"/>
      <c r="C1607" s="13" t="s">
        <v>257</v>
      </c>
      <c r="D1607" s="172" t="s">
        <v>147</v>
      </c>
      <c r="E1607" s="168">
        <v>1</v>
      </c>
      <c r="F1607" s="169">
        <v>40</v>
      </c>
      <c r="G1607" s="169">
        <f t="shared" si="161"/>
        <v>40</v>
      </c>
      <c r="H1607" s="511"/>
      <c r="I1607" s="511"/>
      <c r="J1607" s="515"/>
      <c r="K1607" s="584"/>
      <c r="L1607" s="584"/>
      <c r="M1607" s="584"/>
    </row>
    <row r="1608" spans="1:13">
      <c r="A1608" s="600"/>
      <c r="B1608" s="601"/>
      <c r="C1608" s="13" t="s">
        <v>258</v>
      </c>
      <c r="D1608" s="172" t="s">
        <v>147</v>
      </c>
      <c r="E1608" s="168">
        <v>3</v>
      </c>
      <c r="F1608" s="169">
        <v>25</v>
      </c>
      <c r="G1608" s="169">
        <f t="shared" si="161"/>
        <v>75</v>
      </c>
      <c r="H1608" s="511"/>
      <c r="I1608" s="511"/>
      <c r="J1608" s="515"/>
      <c r="K1608" s="584"/>
      <c r="L1608" s="584"/>
      <c r="M1608" s="584"/>
    </row>
    <row r="1609" spans="1:13">
      <c r="A1609" s="600"/>
      <c r="B1609" s="601"/>
      <c r="C1609" s="13" t="s">
        <v>259</v>
      </c>
      <c r="D1609" s="172" t="s">
        <v>147</v>
      </c>
      <c r="E1609" s="168">
        <v>1</v>
      </c>
      <c r="F1609" s="169">
        <v>100</v>
      </c>
      <c r="G1609" s="169">
        <f>E1609*F1609/100</f>
        <v>1</v>
      </c>
      <c r="H1609" s="511"/>
      <c r="I1609" s="511"/>
      <c r="J1609" s="515"/>
      <c r="K1609" s="584"/>
      <c r="L1609" s="584"/>
      <c r="M1609" s="584"/>
    </row>
    <row r="1610" spans="1:13">
      <c r="A1610" s="600"/>
      <c r="B1610" s="601"/>
      <c r="C1610" s="13" t="s">
        <v>383</v>
      </c>
      <c r="D1610" s="172" t="s">
        <v>27</v>
      </c>
      <c r="E1610" s="168">
        <v>2E-3</v>
      </c>
      <c r="F1610" s="23">
        <v>1560</v>
      </c>
      <c r="G1610" s="23">
        <f>E1610*F1610</f>
        <v>3.12</v>
      </c>
      <c r="H1610" s="511"/>
      <c r="I1610" s="511"/>
      <c r="J1610" s="515"/>
      <c r="K1610" s="584"/>
      <c r="L1610" s="584"/>
      <c r="M1610" s="584"/>
    </row>
    <row r="1611" spans="1:13">
      <c r="A1611" s="600"/>
      <c r="B1611" s="601"/>
      <c r="C1611" s="24" t="s">
        <v>382</v>
      </c>
      <c r="D1611" s="172" t="s">
        <v>50</v>
      </c>
      <c r="E1611" s="168">
        <v>1.6E-2</v>
      </c>
      <c r="F1611" s="27">
        <v>900</v>
      </c>
      <c r="G1611" s="30">
        <f>E1611*F1611</f>
        <v>14.4</v>
      </c>
      <c r="H1611" s="511"/>
      <c r="I1611" s="511"/>
      <c r="J1611" s="515"/>
      <c r="K1611" s="584"/>
      <c r="L1611" s="584"/>
      <c r="M1611" s="584"/>
    </row>
    <row r="1612" spans="1:13">
      <c r="A1612" s="600"/>
      <c r="B1612" s="601"/>
      <c r="C1612" s="13" t="s">
        <v>153</v>
      </c>
      <c r="D1612" s="172" t="s">
        <v>22</v>
      </c>
      <c r="E1612" s="168">
        <v>0.5</v>
      </c>
      <c r="F1612" s="169">
        <v>14.32</v>
      </c>
      <c r="G1612" s="169">
        <f>E1612*F1612</f>
        <v>7.16</v>
      </c>
      <c r="H1612" s="511"/>
      <c r="I1612" s="511"/>
      <c r="J1612" s="515"/>
      <c r="K1612" s="584"/>
      <c r="L1612" s="584"/>
      <c r="M1612" s="584"/>
    </row>
    <row r="1613" spans="1:13">
      <c r="A1613" s="600"/>
      <c r="B1613" s="601"/>
      <c r="C1613" s="13" t="s">
        <v>260</v>
      </c>
      <c r="D1613" s="172" t="s">
        <v>147</v>
      </c>
      <c r="E1613" s="168">
        <v>2</v>
      </c>
      <c r="F1613" s="169">
        <v>1087.5</v>
      </c>
      <c r="G1613" s="169">
        <f>E1613*F1613/100</f>
        <v>21.75</v>
      </c>
      <c r="H1613" s="511"/>
      <c r="I1613" s="511"/>
      <c r="J1613" s="515"/>
      <c r="K1613" s="584"/>
      <c r="L1613" s="584"/>
      <c r="M1613" s="584"/>
    </row>
    <row r="1614" spans="1:13">
      <c r="A1614" s="600"/>
      <c r="B1614" s="601"/>
      <c r="C1614" s="24" t="s">
        <v>382</v>
      </c>
      <c r="D1614" s="172" t="s">
        <v>50</v>
      </c>
      <c r="E1614" s="168">
        <v>1E-3</v>
      </c>
      <c r="F1614" s="27">
        <v>900</v>
      </c>
      <c r="G1614" s="30">
        <f>E1614*F1614</f>
        <v>0.9</v>
      </c>
      <c r="H1614" s="511"/>
      <c r="I1614" s="511"/>
      <c r="J1614" s="515"/>
      <c r="K1614" s="584"/>
      <c r="L1614" s="584"/>
      <c r="M1614" s="584"/>
    </row>
    <row r="1615" spans="1:13">
      <c r="A1615" s="600"/>
      <c r="B1615" s="601"/>
      <c r="C1615" s="13" t="s">
        <v>261</v>
      </c>
      <c r="D1615" s="172" t="s">
        <v>147</v>
      </c>
      <c r="E1615" s="168">
        <v>3</v>
      </c>
      <c r="F1615" s="169">
        <v>110</v>
      </c>
      <c r="G1615" s="169">
        <f>E1615*F1615/100</f>
        <v>3.3</v>
      </c>
      <c r="H1615" s="511"/>
      <c r="I1615" s="511"/>
      <c r="J1615" s="515"/>
      <c r="K1615" s="584"/>
      <c r="L1615" s="584"/>
      <c r="M1615" s="584"/>
    </row>
    <row r="1616" spans="1:13">
      <c r="A1616" s="600"/>
      <c r="B1616" s="602"/>
      <c r="C1616" s="13" t="s">
        <v>262</v>
      </c>
      <c r="D1616" s="172" t="s">
        <v>147</v>
      </c>
      <c r="E1616" s="168">
        <v>1</v>
      </c>
      <c r="F1616" s="169">
        <v>530</v>
      </c>
      <c r="G1616" s="169">
        <f>E1616*F1616/100</f>
        <v>5.3</v>
      </c>
      <c r="H1616" s="511"/>
      <c r="I1616" s="511"/>
      <c r="J1616" s="515"/>
      <c r="K1616" s="585"/>
      <c r="L1616" s="585"/>
      <c r="M1616" s="585"/>
    </row>
    <row r="1617" spans="1:13">
      <c r="A1617" s="519" t="s">
        <v>127</v>
      </c>
      <c r="B1617" s="519"/>
      <c r="C1617" s="519"/>
      <c r="D1617" s="519"/>
      <c r="E1617" s="519"/>
      <c r="F1617" s="519"/>
      <c r="G1617" s="181">
        <f>SUM(G1603:G1616)</f>
        <v>288.14064000000002</v>
      </c>
      <c r="H1617" s="192"/>
      <c r="I1617" s="192"/>
      <c r="J1617" s="192"/>
      <c r="K1617" s="192"/>
      <c r="L1617" s="181">
        <f>SUM(L1603:L1616)</f>
        <v>0</v>
      </c>
      <c r="M1617" s="181">
        <f>G1617+L1617</f>
        <v>288.14064000000002</v>
      </c>
    </row>
    <row r="1618" spans="1:13" ht="12.75" customHeight="1">
      <c r="A1618" s="533" t="s">
        <v>266</v>
      </c>
      <c r="B1618" s="651" t="s">
        <v>1076</v>
      </c>
      <c r="C1618" s="13" t="s">
        <v>144</v>
      </c>
      <c r="D1618" s="172" t="s">
        <v>143</v>
      </c>
      <c r="E1618" s="168">
        <v>1.4999999999999999E-2</v>
      </c>
      <c r="F1618" s="169">
        <v>190</v>
      </c>
      <c r="G1618" s="169">
        <f>E1618*F1618</f>
        <v>2.85</v>
      </c>
      <c r="H1618" s="514" t="s">
        <v>263</v>
      </c>
      <c r="I1618" s="514">
        <v>4640</v>
      </c>
      <c r="J1618" s="590">
        <v>1</v>
      </c>
      <c r="K1618" s="582" t="s">
        <v>396</v>
      </c>
      <c r="L1618" s="603"/>
      <c r="M1618" s="582"/>
    </row>
    <row r="1619" spans="1:13">
      <c r="A1619" s="533"/>
      <c r="B1619" s="651"/>
      <c r="C1619" s="13" t="s">
        <v>255</v>
      </c>
      <c r="D1619" s="172" t="s">
        <v>143</v>
      </c>
      <c r="E1619" s="168">
        <v>6.0000000000000001E-3</v>
      </c>
      <c r="F1619" s="169">
        <v>198.36</v>
      </c>
      <c r="G1619" s="169">
        <f>E1619*F1619</f>
        <v>1.1901600000000001</v>
      </c>
      <c r="H1619" s="514"/>
      <c r="I1619" s="514"/>
      <c r="J1619" s="514"/>
      <c r="K1619" s="583"/>
      <c r="L1619" s="604"/>
      <c r="M1619" s="583"/>
    </row>
    <row r="1620" spans="1:13">
      <c r="A1620" s="533"/>
      <c r="B1620" s="651"/>
      <c r="C1620" s="13" t="s">
        <v>258</v>
      </c>
      <c r="D1620" s="172" t="s">
        <v>147</v>
      </c>
      <c r="E1620" s="168">
        <v>3</v>
      </c>
      <c r="F1620" s="169">
        <v>25</v>
      </c>
      <c r="G1620" s="169">
        <f>E1620*F1620</f>
        <v>75</v>
      </c>
      <c r="H1620" s="168" t="s">
        <v>264</v>
      </c>
      <c r="I1620" s="168">
        <v>2999</v>
      </c>
      <c r="J1620" s="174">
        <v>1</v>
      </c>
      <c r="K1620" s="584"/>
      <c r="L1620" s="584"/>
      <c r="M1620" s="584"/>
    </row>
    <row r="1621" spans="1:13">
      <c r="A1621" s="533"/>
      <c r="B1621" s="651"/>
      <c r="C1621" s="13" t="s">
        <v>261</v>
      </c>
      <c r="D1621" s="172" t="s">
        <v>147</v>
      </c>
      <c r="E1621" s="168">
        <v>3</v>
      </c>
      <c r="F1621" s="169">
        <v>110</v>
      </c>
      <c r="G1621" s="169">
        <f>E1621*F1621/100</f>
        <v>3.3</v>
      </c>
      <c r="H1621" s="511" t="s">
        <v>265</v>
      </c>
      <c r="I1621" s="511">
        <v>378</v>
      </c>
      <c r="J1621" s="515">
        <v>1</v>
      </c>
      <c r="K1621" s="584"/>
      <c r="L1621" s="584"/>
      <c r="M1621" s="584"/>
    </row>
    <row r="1622" spans="1:13">
      <c r="A1622" s="533"/>
      <c r="B1622" s="651"/>
      <c r="C1622" s="13" t="s">
        <v>256</v>
      </c>
      <c r="D1622" s="172" t="s">
        <v>147</v>
      </c>
      <c r="E1622" s="168">
        <v>1</v>
      </c>
      <c r="F1622" s="169">
        <v>30</v>
      </c>
      <c r="G1622" s="169">
        <f>E1622*F1622</f>
        <v>30</v>
      </c>
      <c r="H1622" s="511"/>
      <c r="I1622" s="511"/>
      <c r="J1622" s="515"/>
      <c r="K1622" s="584"/>
      <c r="L1622" s="584"/>
      <c r="M1622" s="584"/>
    </row>
    <row r="1623" spans="1:13">
      <c r="A1623" s="533"/>
      <c r="B1623" s="651"/>
      <c r="C1623" s="13" t="s">
        <v>262</v>
      </c>
      <c r="D1623" s="172" t="s">
        <v>147</v>
      </c>
      <c r="E1623" s="168">
        <v>1</v>
      </c>
      <c r="F1623" s="169">
        <v>530</v>
      </c>
      <c r="G1623" s="169">
        <f>E1623*F1623/100</f>
        <v>5.3</v>
      </c>
      <c r="H1623" s="511"/>
      <c r="I1623" s="511"/>
      <c r="J1623" s="515"/>
      <c r="K1623" s="584"/>
      <c r="L1623" s="584"/>
      <c r="M1623" s="584"/>
    </row>
    <row r="1624" spans="1:13">
      <c r="A1624" s="533"/>
      <c r="B1624" s="651"/>
      <c r="C1624" s="13" t="s">
        <v>267</v>
      </c>
      <c r="D1624" s="172" t="s">
        <v>268</v>
      </c>
      <c r="E1624" s="168">
        <v>2</v>
      </c>
      <c r="F1624" s="169">
        <v>32</v>
      </c>
      <c r="G1624" s="169">
        <f>E1624*F1624</f>
        <v>64</v>
      </c>
      <c r="H1624" s="511"/>
      <c r="I1624" s="511"/>
      <c r="J1624" s="515"/>
      <c r="K1624" s="584"/>
      <c r="L1624" s="584"/>
      <c r="M1624" s="584"/>
    </row>
    <row r="1625" spans="1:13">
      <c r="A1625" s="533"/>
      <c r="B1625" s="651"/>
      <c r="C1625" s="13" t="s">
        <v>269</v>
      </c>
      <c r="D1625" s="172" t="s">
        <v>268</v>
      </c>
      <c r="E1625" s="168">
        <v>2</v>
      </c>
      <c r="F1625" s="169">
        <v>4</v>
      </c>
      <c r="G1625" s="169">
        <f>E1625*F1625</f>
        <v>8</v>
      </c>
      <c r="H1625" s="511"/>
      <c r="I1625" s="511"/>
      <c r="J1625" s="515"/>
      <c r="K1625" s="584"/>
      <c r="L1625" s="584"/>
      <c r="M1625" s="584"/>
    </row>
    <row r="1626" spans="1:13">
      <c r="A1626" s="533"/>
      <c r="B1626" s="651"/>
      <c r="C1626" s="13" t="s">
        <v>270</v>
      </c>
      <c r="D1626" s="172" t="s">
        <v>268</v>
      </c>
      <c r="E1626" s="168">
        <v>1</v>
      </c>
      <c r="F1626" s="169">
        <v>21.57</v>
      </c>
      <c r="G1626" s="169">
        <f>E1626*F1626</f>
        <v>21.57</v>
      </c>
      <c r="H1626" s="511"/>
      <c r="I1626" s="511"/>
      <c r="J1626" s="515"/>
      <c r="K1626" s="584"/>
      <c r="L1626" s="584"/>
      <c r="M1626" s="584"/>
    </row>
    <row r="1627" spans="1:13">
      <c r="A1627" s="533"/>
      <c r="B1627" s="651"/>
      <c r="C1627" s="13" t="s">
        <v>259</v>
      </c>
      <c r="D1627" s="172" t="s">
        <v>147</v>
      </c>
      <c r="E1627" s="168">
        <v>1</v>
      </c>
      <c r="F1627" s="169">
        <v>100</v>
      </c>
      <c r="G1627" s="169">
        <f>E1627*F1627/100</f>
        <v>1</v>
      </c>
      <c r="H1627" s="511"/>
      <c r="I1627" s="511"/>
      <c r="J1627" s="515"/>
      <c r="K1627" s="584"/>
      <c r="L1627" s="584"/>
      <c r="M1627" s="584"/>
    </row>
    <row r="1628" spans="1:13">
      <c r="A1628" s="533"/>
      <c r="B1628" s="651"/>
      <c r="C1628" s="24" t="s">
        <v>382</v>
      </c>
      <c r="D1628" s="172" t="s">
        <v>50</v>
      </c>
      <c r="E1628" s="168">
        <v>1E-3</v>
      </c>
      <c r="F1628" s="27">
        <v>900</v>
      </c>
      <c r="G1628" s="30">
        <f>E1628*F1628</f>
        <v>0.9</v>
      </c>
      <c r="H1628" s="511"/>
      <c r="I1628" s="511"/>
      <c r="J1628" s="515"/>
      <c r="K1628" s="584"/>
      <c r="L1628" s="584"/>
      <c r="M1628" s="584"/>
    </row>
    <row r="1629" spans="1:13">
      <c r="A1629" s="533"/>
      <c r="B1629" s="651"/>
      <c r="C1629" s="13" t="s">
        <v>383</v>
      </c>
      <c r="D1629" s="172" t="s">
        <v>27</v>
      </c>
      <c r="E1629" s="168">
        <v>2E-3</v>
      </c>
      <c r="F1629" s="23">
        <v>1560</v>
      </c>
      <c r="G1629" s="23">
        <f>E1629*F1629</f>
        <v>3.12</v>
      </c>
      <c r="H1629" s="511"/>
      <c r="I1629" s="511"/>
      <c r="J1629" s="515"/>
      <c r="K1629" s="584"/>
      <c r="L1629" s="584"/>
      <c r="M1629" s="584"/>
    </row>
    <row r="1630" spans="1:13">
      <c r="A1630" s="533"/>
      <c r="B1630" s="651"/>
      <c r="C1630" s="13" t="s">
        <v>153</v>
      </c>
      <c r="D1630" s="172" t="s">
        <v>22</v>
      </c>
      <c r="E1630" s="168">
        <v>0.5</v>
      </c>
      <c r="F1630" s="169">
        <v>14.32</v>
      </c>
      <c r="G1630" s="169">
        <f>E1630*F1630</f>
        <v>7.16</v>
      </c>
      <c r="H1630" s="511"/>
      <c r="I1630" s="511"/>
      <c r="J1630" s="515"/>
      <c r="K1630" s="585"/>
      <c r="L1630" s="585"/>
      <c r="M1630" s="585"/>
    </row>
    <row r="1631" spans="1:13">
      <c r="A1631" s="614" t="s">
        <v>127</v>
      </c>
      <c r="B1631" s="614"/>
      <c r="C1631" s="614"/>
      <c r="D1631" s="614"/>
      <c r="E1631" s="614"/>
      <c r="F1631" s="614"/>
      <c r="G1631" s="181">
        <f>SUM(G1618:G1630)</f>
        <v>223.39015999999998</v>
      </c>
      <c r="H1631" s="168"/>
      <c r="I1631" s="168"/>
      <c r="J1631" s="174"/>
      <c r="K1631" s="168"/>
      <c r="L1631" s="181">
        <f>SUM(L1618:L1630)</f>
        <v>0</v>
      </c>
      <c r="M1631" s="181">
        <f>G1631+L1631</f>
        <v>223.39015999999998</v>
      </c>
    </row>
    <row r="1632" spans="1:13" ht="15.75" hidden="1" customHeight="1">
      <c r="A1632" s="546"/>
      <c r="B1632" s="591" t="s">
        <v>323</v>
      </c>
      <c r="C1632" s="13" t="s">
        <v>144</v>
      </c>
      <c r="D1632" s="172" t="s">
        <v>143</v>
      </c>
      <c r="E1632" s="168">
        <v>5.0000000000000001E-3</v>
      </c>
      <c r="F1632" s="27">
        <v>198.36</v>
      </c>
      <c r="G1632" s="169">
        <f t="shared" ref="G1632:G1639" si="162">E1632*F1632</f>
        <v>0.99180000000000013</v>
      </c>
      <c r="H1632" s="582" t="s">
        <v>402</v>
      </c>
      <c r="I1632" s="534">
        <v>356400</v>
      </c>
      <c r="J1632" s="581">
        <v>1</v>
      </c>
      <c r="K1632" s="534"/>
      <c r="L1632" s="534"/>
      <c r="M1632" s="564"/>
    </row>
    <row r="1633" spans="1:13" ht="15.75" hidden="1" customHeight="1">
      <c r="A1633" s="547"/>
      <c r="B1633" s="592"/>
      <c r="C1633" s="13" t="s">
        <v>325</v>
      </c>
      <c r="D1633" s="172" t="s">
        <v>143</v>
      </c>
      <c r="E1633" s="168">
        <v>7.0000000000000001E-3</v>
      </c>
      <c r="F1633" s="27">
        <v>190</v>
      </c>
      <c r="G1633" s="169">
        <f t="shared" si="162"/>
        <v>1.33</v>
      </c>
      <c r="H1633" s="583"/>
      <c r="I1633" s="535"/>
      <c r="J1633" s="535"/>
      <c r="K1633" s="535"/>
      <c r="L1633" s="535"/>
      <c r="M1633" s="587"/>
    </row>
    <row r="1634" spans="1:13" ht="15.75" hidden="1" customHeight="1">
      <c r="A1634" s="547"/>
      <c r="B1634" s="592"/>
      <c r="C1634" s="26" t="s">
        <v>167</v>
      </c>
      <c r="D1634" s="172" t="s">
        <v>146</v>
      </c>
      <c r="E1634" s="168">
        <v>2</v>
      </c>
      <c r="F1634" s="27">
        <v>23.5</v>
      </c>
      <c r="G1634" s="169">
        <f t="shared" si="162"/>
        <v>47</v>
      </c>
      <c r="H1634" s="583"/>
      <c r="I1634" s="535"/>
      <c r="J1634" s="535"/>
      <c r="K1634" s="535"/>
      <c r="L1634" s="535"/>
      <c r="M1634" s="587"/>
    </row>
    <row r="1635" spans="1:13" ht="15.75" hidden="1" customHeight="1">
      <c r="A1635" s="547"/>
      <c r="B1635" s="592"/>
      <c r="C1635" s="25" t="s">
        <v>136</v>
      </c>
      <c r="D1635" s="172" t="s">
        <v>147</v>
      </c>
      <c r="E1635" s="168">
        <v>1</v>
      </c>
      <c r="F1635" s="187">
        <v>56.5</v>
      </c>
      <c r="G1635" s="169">
        <f t="shared" si="162"/>
        <v>56.5</v>
      </c>
      <c r="H1635" s="583"/>
      <c r="I1635" s="535"/>
      <c r="J1635" s="535"/>
      <c r="K1635" s="535"/>
      <c r="L1635" s="535"/>
      <c r="M1635" s="587"/>
    </row>
    <row r="1636" spans="1:13" ht="15.75" hidden="1" customHeight="1">
      <c r="A1636" s="547"/>
      <c r="B1636" s="592"/>
      <c r="C1636" s="24" t="s">
        <v>382</v>
      </c>
      <c r="D1636" s="172" t="s">
        <v>143</v>
      </c>
      <c r="E1636" s="168">
        <v>0.05</v>
      </c>
      <c r="F1636" s="169">
        <v>81</v>
      </c>
      <c r="G1636" s="169">
        <f t="shared" si="162"/>
        <v>4.05</v>
      </c>
      <c r="H1636" s="583"/>
      <c r="I1636" s="535"/>
      <c r="J1636" s="535"/>
      <c r="K1636" s="535"/>
      <c r="L1636" s="535"/>
      <c r="M1636" s="587"/>
    </row>
    <row r="1637" spans="1:13" ht="15.75" hidden="1" customHeight="1">
      <c r="A1637" s="547"/>
      <c r="B1637" s="592"/>
      <c r="C1637" s="24" t="s">
        <v>134</v>
      </c>
      <c r="D1637" s="172" t="s">
        <v>50</v>
      </c>
      <c r="E1637" s="168">
        <v>1E-3</v>
      </c>
      <c r="F1637" s="27">
        <v>900</v>
      </c>
      <c r="G1637" s="30">
        <f t="shared" si="162"/>
        <v>0.9</v>
      </c>
      <c r="H1637" s="583"/>
      <c r="I1637" s="535"/>
      <c r="J1637" s="535"/>
      <c r="K1637" s="535"/>
      <c r="L1637" s="535"/>
      <c r="M1637" s="587"/>
    </row>
    <row r="1638" spans="1:13" ht="15.75" hidden="1" customHeight="1">
      <c r="A1638" s="547"/>
      <c r="B1638" s="592"/>
      <c r="C1638" s="24" t="s">
        <v>320</v>
      </c>
      <c r="D1638" s="172" t="s">
        <v>50</v>
      </c>
      <c r="E1638" s="168">
        <v>5.0000000000000001E-3</v>
      </c>
      <c r="F1638" s="169">
        <v>5133</v>
      </c>
      <c r="G1638" s="169">
        <f t="shared" si="162"/>
        <v>25.664999999999999</v>
      </c>
      <c r="H1638" s="583"/>
      <c r="I1638" s="535"/>
      <c r="J1638" s="535"/>
      <c r="K1638" s="535"/>
      <c r="L1638" s="535"/>
      <c r="M1638" s="587"/>
    </row>
    <row r="1639" spans="1:13" ht="15.75" hidden="1" customHeight="1">
      <c r="A1639" s="547"/>
      <c r="B1639" s="592"/>
      <c r="C1639" s="78" t="s">
        <v>127</v>
      </c>
      <c r="D1639" s="172" t="s">
        <v>147</v>
      </c>
      <c r="E1639" s="168">
        <v>1</v>
      </c>
      <c r="F1639" s="27">
        <v>149.05000000000001</v>
      </c>
      <c r="G1639" s="169">
        <f t="shared" si="162"/>
        <v>149.05000000000001</v>
      </c>
      <c r="H1639" s="609"/>
      <c r="I1639" s="589"/>
      <c r="J1639" s="589"/>
      <c r="K1639" s="589"/>
      <c r="L1639" s="589"/>
      <c r="M1639" s="588"/>
    </row>
    <row r="1640" spans="1:13" ht="15.75" hidden="1" customHeight="1">
      <c r="A1640" s="548"/>
      <c r="B1640" s="593"/>
      <c r="C1640" s="80"/>
      <c r="D1640" s="280"/>
      <c r="E1640" s="129"/>
      <c r="F1640" s="130"/>
      <c r="G1640" s="181">
        <f>SUM(G1633:G1639)</f>
        <v>284.495</v>
      </c>
      <c r="H1640" s="594" t="s">
        <v>127</v>
      </c>
      <c r="I1640" s="595"/>
      <c r="J1640" s="595"/>
      <c r="K1640" s="596"/>
      <c r="L1640" s="181">
        <f>SUM(L1632:L1639)</f>
        <v>0</v>
      </c>
      <c r="M1640" s="181">
        <f>G1640+L1640</f>
        <v>284.495</v>
      </c>
    </row>
    <row r="1641" spans="1:13" ht="15.75">
      <c r="A1641" s="617" t="s">
        <v>695</v>
      </c>
      <c r="B1641" s="621"/>
      <c r="C1641" s="621"/>
      <c r="D1641" s="621"/>
      <c r="E1641" s="621"/>
      <c r="F1641" s="621"/>
      <c r="G1641" s="621"/>
      <c r="H1641" s="621"/>
      <c r="I1641" s="621"/>
      <c r="J1641" s="621"/>
      <c r="K1641" s="621"/>
      <c r="L1641" s="621"/>
      <c r="M1641" s="622"/>
    </row>
    <row r="1642" spans="1:13">
      <c r="A1642" s="533" t="s">
        <v>720</v>
      </c>
      <c r="B1642" s="559" t="s">
        <v>1077</v>
      </c>
      <c r="C1642" s="24" t="s">
        <v>79</v>
      </c>
      <c r="D1642" s="172" t="s">
        <v>143</v>
      </c>
      <c r="E1642" s="168">
        <v>0.01</v>
      </c>
      <c r="F1642" s="27">
        <v>198.36</v>
      </c>
      <c r="G1642" s="169">
        <f t="shared" ref="G1642:G1649" si="163">E1642*F1642</f>
        <v>1.9836000000000003</v>
      </c>
      <c r="H1642" s="511" t="s">
        <v>163</v>
      </c>
      <c r="I1642" s="511">
        <v>11038.84</v>
      </c>
      <c r="J1642" s="515">
        <v>1</v>
      </c>
      <c r="K1642" s="511"/>
      <c r="L1642" s="512"/>
      <c r="M1642" s="512"/>
    </row>
    <row r="1643" spans="1:13">
      <c r="A1643" s="533"/>
      <c r="B1643" s="559"/>
      <c r="C1643" s="13" t="s">
        <v>156</v>
      </c>
      <c r="D1643" s="172" t="s">
        <v>143</v>
      </c>
      <c r="E1643" s="168">
        <v>0.03</v>
      </c>
      <c r="F1643" s="27">
        <v>90</v>
      </c>
      <c r="G1643" s="169">
        <f t="shared" si="163"/>
        <v>2.6999999999999997</v>
      </c>
      <c r="H1643" s="511"/>
      <c r="I1643" s="511"/>
      <c r="J1643" s="511"/>
      <c r="K1643" s="511"/>
      <c r="L1643" s="512"/>
      <c r="M1643" s="512"/>
    </row>
    <row r="1644" spans="1:13">
      <c r="A1644" s="533"/>
      <c r="B1644" s="559"/>
      <c r="C1644" s="13" t="s">
        <v>144</v>
      </c>
      <c r="D1644" s="172" t="s">
        <v>143</v>
      </c>
      <c r="E1644" s="168">
        <v>0.05</v>
      </c>
      <c r="F1644" s="27">
        <v>190</v>
      </c>
      <c r="G1644" s="169">
        <f t="shared" si="163"/>
        <v>9.5</v>
      </c>
      <c r="H1644" s="511"/>
      <c r="I1644" s="511"/>
      <c r="J1644" s="511"/>
      <c r="K1644" s="511"/>
      <c r="L1644" s="512"/>
      <c r="M1644" s="512"/>
    </row>
    <row r="1645" spans="1:13">
      <c r="A1645" s="533"/>
      <c r="B1645" s="559"/>
      <c r="C1645" s="13" t="s">
        <v>383</v>
      </c>
      <c r="D1645" s="172" t="s">
        <v>27</v>
      </c>
      <c r="E1645" s="168">
        <v>2E-3</v>
      </c>
      <c r="F1645" s="23">
        <v>1560</v>
      </c>
      <c r="G1645" s="23">
        <f t="shared" si="163"/>
        <v>3.12</v>
      </c>
      <c r="H1645" s="511"/>
      <c r="I1645" s="511"/>
      <c r="J1645" s="511"/>
      <c r="K1645" s="511"/>
      <c r="L1645" s="512"/>
      <c r="M1645" s="512"/>
    </row>
    <row r="1646" spans="1:13">
      <c r="A1646" s="533"/>
      <c r="B1646" s="559"/>
      <c r="C1646" s="24" t="s">
        <v>150</v>
      </c>
      <c r="D1646" s="172" t="s">
        <v>146</v>
      </c>
      <c r="E1646" s="168">
        <v>1</v>
      </c>
      <c r="F1646" s="169">
        <v>23.5</v>
      </c>
      <c r="G1646" s="169">
        <f>E1646*F1646</f>
        <v>23.5</v>
      </c>
      <c r="H1646" s="511"/>
      <c r="I1646" s="511"/>
      <c r="J1646" s="511"/>
      <c r="K1646" s="511"/>
      <c r="L1646" s="512"/>
      <c r="M1646" s="512"/>
    </row>
    <row r="1647" spans="1:13">
      <c r="A1647" s="533"/>
      <c r="B1647" s="559"/>
      <c r="C1647" s="24" t="s">
        <v>516</v>
      </c>
      <c r="D1647" s="172" t="s">
        <v>147</v>
      </c>
      <c r="E1647" s="168">
        <v>1</v>
      </c>
      <c r="F1647" s="169">
        <v>13</v>
      </c>
      <c r="G1647" s="169">
        <f>E1647*F1647</f>
        <v>13</v>
      </c>
      <c r="H1647" s="511"/>
      <c r="I1647" s="511"/>
      <c r="J1647" s="511"/>
      <c r="K1647" s="511"/>
      <c r="L1647" s="512"/>
      <c r="M1647" s="512"/>
    </row>
    <row r="1648" spans="1:13">
      <c r="A1648" s="533"/>
      <c r="B1648" s="559"/>
      <c r="C1648" s="74" t="s">
        <v>519</v>
      </c>
      <c r="D1648" s="172" t="s">
        <v>147</v>
      </c>
      <c r="E1648" s="168">
        <v>1</v>
      </c>
      <c r="F1648" s="23">
        <v>33</v>
      </c>
      <c r="G1648" s="169">
        <f>E1648*F1648</f>
        <v>33</v>
      </c>
      <c r="H1648" s="511"/>
      <c r="I1648" s="511"/>
      <c r="J1648" s="511"/>
      <c r="K1648" s="511"/>
      <c r="L1648" s="512"/>
      <c r="M1648" s="512"/>
    </row>
    <row r="1649" spans="1:13">
      <c r="A1649" s="533"/>
      <c r="B1649" s="559"/>
      <c r="C1649" s="13" t="s">
        <v>35</v>
      </c>
      <c r="D1649" s="172" t="s">
        <v>34</v>
      </c>
      <c r="E1649" s="168">
        <v>15</v>
      </c>
      <c r="F1649" s="27">
        <v>1.77</v>
      </c>
      <c r="G1649" s="169">
        <f t="shared" si="163"/>
        <v>26.55</v>
      </c>
      <c r="H1649" s="511"/>
      <c r="I1649" s="511"/>
      <c r="J1649" s="511"/>
      <c r="K1649" s="511"/>
      <c r="L1649" s="512"/>
      <c r="M1649" s="512"/>
    </row>
    <row r="1650" spans="1:13">
      <c r="A1650" s="551" t="s">
        <v>127</v>
      </c>
      <c r="B1650" s="598"/>
      <c r="C1650" s="598"/>
      <c r="D1650" s="598"/>
      <c r="E1650" s="598"/>
      <c r="F1650" s="599"/>
      <c r="G1650" s="181">
        <f>SUM(G1642:G1649)</f>
        <v>113.3536</v>
      </c>
      <c r="H1650" s="168"/>
      <c r="I1650" s="168"/>
      <c r="J1650" s="168"/>
      <c r="K1650" s="168"/>
      <c r="L1650" s="192"/>
      <c r="M1650" s="181">
        <f>G1650+L1642</f>
        <v>113.3536</v>
      </c>
    </row>
    <row r="1651" spans="1:13">
      <c r="A1651" s="533" t="s">
        <v>721</v>
      </c>
      <c r="B1651" s="559" t="s">
        <v>1078</v>
      </c>
      <c r="C1651" s="24" t="s">
        <v>79</v>
      </c>
      <c r="D1651" s="172" t="s">
        <v>143</v>
      </c>
      <c r="E1651" s="168">
        <v>0.01</v>
      </c>
      <c r="F1651" s="27">
        <v>198.36</v>
      </c>
      <c r="G1651" s="169">
        <f t="shared" ref="G1651:G1658" si="164">E1651*F1651</f>
        <v>1.9836000000000003</v>
      </c>
      <c r="H1651" s="511" t="s">
        <v>163</v>
      </c>
      <c r="I1651" s="511">
        <v>11038.84</v>
      </c>
      <c r="J1651" s="515">
        <v>1</v>
      </c>
      <c r="K1651" s="511"/>
      <c r="L1651" s="512"/>
      <c r="M1651" s="512"/>
    </row>
    <row r="1652" spans="1:13">
      <c r="A1652" s="533"/>
      <c r="B1652" s="559"/>
      <c r="C1652" s="79" t="s">
        <v>156</v>
      </c>
      <c r="D1652" s="172" t="s">
        <v>143</v>
      </c>
      <c r="E1652" s="168">
        <v>0.03</v>
      </c>
      <c r="F1652" s="27">
        <v>90</v>
      </c>
      <c r="G1652" s="169">
        <f t="shared" si="164"/>
        <v>2.6999999999999997</v>
      </c>
      <c r="H1652" s="511"/>
      <c r="I1652" s="511"/>
      <c r="J1652" s="511"/>
      <c r="K1652" s="511"/>
      <c r="L1652" s="512"/>
      <c r="M1652" s="512"/>
    </row>
    <row r="1653" spans="1:13">
      <c r="A1653" s="533"/>
      <c r="B1653" s="559"/>
      <c r="C1653" s="79" t="s">
        <v>144</v>
      </c>
      <c r="D1653" s="172" t="s">
        <v>143</v>
      </c>
      <c r="E1653" s="168">
        <v>0.05</v>
      </c>
      <c r="F1653" s="27">
        <v>190</v>
      </c>
      <c r="G1653" s="169">
        <f t="shared" si="164"/>
        <v>9.5</v>
      </c>
      <c r="H1653" s="511"/>
      <c r="I1653" s="511"/>
      <c r="J1653" s="511"/>
      <c r="K1653" s="511"/>
      <c r="L1653" s="512"/>
      <c r="M1653" s="512"/>
    </row>
    <row r="1654" spans="1:13">
      <c r="A1654" s="533"/>
      <c r="B1654" s="559"/>
      <c r="C1654" s="79" t="s">
        <v>383</v>
      </c>
      <c r="D1654" s="172" t="s">
        <v>27</v>
      </c>
      <c r="E1654" s="168">
        <v>2E-3</v>
      </c>
      <c r="F1654" s="23">
        <v>1560</v>
      </c>
      <c r="G1654" s="23">
        <f t="shared" si="164"/>
        <v>3.12</v>
      </c>
      <c r="H1654" s="511"/>
      <c r="I1654" s="511"/>
      <c r="J1654" s="511"/>
      <c r="K1654" s="511"/>
      <c r="L1654" s="512"/>
      <c r="M1654" s="512"/>
    </row>
    <row r="1655" spans="1:13">
      <c r="A1655" s="533"/>
      <c r="B1655" s="559"/>
      <c r="C1655" s="24" t="s">
        <v>150</v>
      </c>
      <c r="D1655" s="172" t="s">
        <v>146</v>
      </c>
      <c r="E1655" s="168">
        <v>1</v>
      </c>
      <c r="F1655" s="169">
        <v>23.5</v>
      </c>
      <c r="G1655" s="169">
        <f t="shared" si="164"/>
        <v>23.5</v>
      </c>
      <c r="H1655" s="511"/>
      <c r="I1655" s="511"/>
      <c r="J1655" s="511"/>
      <c r="K1655" s="511"/>
      <c r="L1655" s="512"/>
      <c r="M1655" s="512"/>
    </row>
    <row r="1656" spans="1:13">
      <c r="A1656" s="533"/>
      <c r="B1656" s="559"/>
      <c r="C1656" s="24" t="s">
        <v>516</v>
      </c>
      <c r="D1656" s="172" t="s">
        <v>147</v>
      </c>
      <c r="E1656" s="168">
        <v>1</v>
      </c>
      <c r="F1656" s="169">
        <v>13</v>
      </c>
      <c r="G1656" s="169">
        <f>E1656*F1656</f>
        <v>13</v>
      </c>
      <c r="H1656" s="511"/>
      <c r="I1656" s="511"/>
      <c r="J1656" s="511"/>
      <c r="K1656" s="511"/>
      <c r="L1656" s="512"/>
      <c r="M1656" s="512"/>
    </row>
    <row r="1657" spans="1:13">
      <c r="A1657" s="533"/>
      <c r="B1657" s="559"/>
      <c r="C1657" s="79" t="s">
        <v>519</v>
      </c>
      <c r="D1657" s="172" t="s">
        <v>147</v>
      </c>
      <c r="E1657" s="168">
        <v>1</v>
      </c>
      <c r="F1657" s="23">
        <v>33</v>
      </c>
      <c r="G1657" s="169">
        <f>E1657*F1657</f>
        <v>33</v>
      </c>
      <c r="H1657" s="511"/>
      <c r="I1657" s="511"/>
      <c r="J1657" s="511"/>
      <c r="K1657" s="511"/>
      <c r="L1657" s="512"/>
      <c r="M1657" s="512"/>
    </row>
    <row r="1658" spans="1:13">
      <c r="A1658" s="533"/>
      <c r="B1658" s="559"/>
      <c r="C1658" s="79" t="s">
        <v>35</v>
      </c>
      <c r="D1658" s="172" t="s">
        <v>34</v>
      </c>
      <c r="E1658" s="168">
        <v>15</v>
      </c>
      <c r="F1658" s="27">
        <v>1.77</v>
      </c>
      <c r="G1658" s="169">
        <f t="shared" si="164"/>
        <v>26.55</v>
      </c>
      <c r="H1658" s="511"/>
      <c r="I1658" s="511"/>
      <c r="J1658" s="511"/>
      <c r="K1658" s="511"/>
      <c r="L1658" s="512"/>
      <c r="M1658" s="512"/>
    </row>
    <row r="1659" spans="1:13">
      <c r="A1659" s="551" t="s">
        <v>127</v>
      </c>
      <c r="B1659" s="598"/>
      <c r="C1659" s="598"/>
      <c r="D1659" s="598"/>
      <c r="E1659" s="598"/>
      <c r="F1659" s="599"/>
      <c r="G1659" s="181">
        <f>SUM(G1651:G1658)</f>
        <v>113.3536</v>
      </c>
      <c r="H1659" s="168"/>
      <c r="I1659" s="168"/>
      <c r="J1659" s="168"/>
      <c r="K1659" s="168"/>
      <c r="L1659" s="192"/>
      <c r="M1659" s="181">
        <f>G1659+L1651</f>
        <v>113.3536</v>
      </c>
    </row>
    <row r="1660" spans="1:13">
      <c r="A1660" s="546" t="s">
        <v>722</v>
      </c>
      <c r="B1660" s="539" t="s">
        <v>6</v>
      </c>
      <c r="C1660" s="24" t="s">
        <v>79</v>
      </c>
      <c r="D1660" s="172" t="s">
        <v>143</v>
      </c>
      <c r="E1660" s="168">
        <v>0.01</v>
      </c>
      <c r="F1660" s="27">
        <v>198.36</v>
      </c>
      <c r="G1660" s="169">
        <f t="shared" ref="G1660:G1667" si="165">E1660*F1660</f>
        <v>1.9836000000000003</v>
      </c>
      <c r="H1660" s="534" t="s">
        <v>163</v>
      </c>
      <c r="I1660" s="534">
        <v>11038.84</v>
      </c>
      <c r="J1660" s="581">
        <v>1</v>
      </c>
      <c r="K1660" s="534"/>
      <c r="L1660" s="528"/>
      <c r="M1660" s="528"/>
    </row>
    <row r="1661" spans="1:13">
      <c r="A1661" s="547"/>
      <c r="B1661" s="601"/>
      <c r="C1661" s="79" t="s">
        <v>156</v>
      </c>
      <c r="D1661" s="172" t="s">
        <v>143</v>
      </c>
      <c r="E1661" s="168">
        <v>0.03</v>
      </c>
      <c r="F1661" s="27">
        <v>90</v>
      </c>
      <c r="G1661" s="169">
        <f t="shared" si="165"/>
        <v>2.6999999999999997</v>
      </c>
      <c r="H1661" s="535"/>
      <c r="I1661" s="535"/>
      <c r="J1661" s="615"/>
      <c r="K1661" s="535"/>
      <c r="L1661" s="529"/>
      <c r="M1661" s="529"/>
    </row>
    <row r="1662" spans="1:13">
      <c r="A1662" s="547"/>
      <c r="B1662" s="601"/>
      <c r="C1662" s="79" t="s">
        <v>144</v>
      </c>
      <c r="D1662" s="172" t="s">
        <v>143</v>
      </c>
      <c r="E1662" s="168">
        <v>0.05</v>
      </c>
      <c r="F1662" s="27">
        <v>190</v>
      </c>
      <c r="G1662" s="169">
        <f t="shared" si="165"/>
        <v>9.5</v>
      </c>
      <c r="H1662" s="535"/>
      <c r="I1662" s="535"/>
      <c r="J1662" s="615"/>
      <c r="K1662" s="535"/>
      <c r="L1662" s="529"/>
      <c r="M1662" s="529"/>
    </row>
    <row r="1663" spans="1:13">
      <c r="A1663" s="547"/>
      <c r="B1663" s="601"/>
      <c r="C1663" s="79" t="s">
        <v>383</v>
      </c>
      <c r="D1663" s="172" t="s">
        <v>27</v>
      </c>
      <c r="E1663" s="168">
        <v>2E-3</v>
      </c>
      <c r="F1663" s="23">
        <v>1560</v>
      </c>
      <c r="G1663" s="23">
        <f t="shared" si="165"/>
        <v>3.12</v>
      </c>
      <c r="H1663" s="535"/>
      <c r="I1663" s="535"/>
      <c r="J1663" s="615"/>
      <c r="K1663" s="535"/>
      <c r="L1663" s="529"/>
      <c r="M1663" s="529"/>
    </row>
    <row r="1664" spans="1:13">
      <c r="A1664" s="547"/>
      <c r="B1664" s="601"/>
      <c r="C1664" s="24" t="s">
        <v>150</v>
      </c>
      <c r="D1664" s="172" t="s">
        <v>146</v>
      </c>
      <c r="E1664" s="168">
        <v>1</v>
      </c>
      <c r="F1664" s="169">
        <v>23.5</v>
      </c>
      <c r="G1664" s="169">
        <f t="shared" si="165"/>
        <v>23.5</v>
      </c>
      <c r="H1664" s="535"/>
      <c r="I1664" s="535"/>
      <c r="J1664" s="615"/>
      <c r="K1664" s="535"/>
      <c r="L1664" s="529"/>
      <c r="M1664" s="529"/>
    </row>
    <row r="1665" spans="1:13">
      <c r="A1665" s="547"/>
      <c r="B1665" s="601"/>
      <c r="C1665" s="24" t="s">
        <v>516</v>
      </c>
      <c r="D1665" s="172" t="s">
        <v>147</v>
      </c>
      <c r="E1665" s="168">
        <v>1</v>
      </c>
      <c r="F1665" s="169">
        <v>13</v>
      </c>
      <c r="G1665" s="169">
        <f>E1665*F1665</f>
        <v>13</v>
      </c>
      <c r="H1665" s="535"/>
      <c r="I1665" s="535"/>
      <c r="J1665" s="615"/>
      <c r="K1665" s="535"/>
      <c r="L1665" s="529"/>
      <c r="M1665" s="529"/>
    </row>
    <row r="1666" spans="1:13">
      <c r="A1666" s="547"/>
      <c r="B1666" s="601"/>
      <c r="C1666" s="79" t="s">
        <v>519</v>
      </c>
      <c r="D1666" s="172" t="s">
        <v>147</v>
      </c>
      <c r="E1666" s="168">
        <v>1</v>
      </c>
      <c r="F1666" s="23">
        <v>33</v>
      </c>
      <c r="G1666" s="169">
        <f>E1666*F1666</f>
        <v>33</v>
      </c>
      <c r="H1666" s="535"/>
      <c r="I1666" s="535"/>
      <c r="J1666" s="615"/>
      <c r="K1666" s="535"/>
      <c r="L1666" s="529"/>
      <c r="M1666" s="529"/>
    </row>
    <row r="1667" spans="1:13">
      <c r="A1667" s="548"/>
      <c r="B1667" s="602"/>
      <c r="C1667" s="79" t="s">
        <v>35</v>
      </c>
      <c r="D1667" s="172" t="s">
        <v>34</v>
      </c>
      <c r="E1667" s="168">
        <v>15</v>
      </c>
      <c r="F1667" s="27">
        <v>1.77</v>
      </c>
      <c r="G1667" s="169">
        <f t="shared" si="165"/>
        <v>26.55</v>
      </c>
      <c r="H1667" s="589"/>
      <c r="I1667" s="589"/>
      <c r="J1667" s="616"/>
      <c r="K1667" s="589"/>
      <c r="L1667" s="597"/>
      <c r="M1667" s="597"/>
    </row>
    <row r="1668" spans="1:13">
      <c r="A1668" s="551" t="s">
        <v>127</v>
      </c>
      <c r="B1668" s="598"/>
      <c r="C1668" s="598"/>
      <c r="D1668" s="598"/>
      <c r="E1668" s="598"/>
      <c r="F1668" s="599"/>
      <c r="G1668" s="181">
        <f>SUM(G1660:G1667)</f>
        <v>113.3536</v>
      </c>
      <c r="H1668" s="168"/>
      <c r="I1668" s="168"/>
      <c r="J1668" s="168"/>
      <c r="K1668" s="168"/>
      <c r="L1668" s="192"/>
      <c r="M1668" s="181">
        <f>G1668+L1660</f>
        <v>113.3536</v>
      </c>
    </row>
    <row r="1669" spans="1:13">
      <c r="A1669" s="533" t="s">
        <v>723</v>
      </c>
      <c r="B1669" s="559" t="s">
        <v>7</v>
      </c>
      <c r="C1669" s="24" t="s">
        <v>79</v>
      </c>
      <c r="D1669" s="172" t="s">
        <v>143</v>
      </c>
      <c r="E1669" s="168">
        <v>0.01</v>
      </c>
      <c r="F1669" s="27">
        <v>198.36</v>
      </c>
      <c r="G1669" s="169">
        <f t="shared" ref="G1669:G1676" si="166">E1669*F1669</f>
        <v>1.9836000000000003</v>
      </c>
      <c r="H1669" s="511" t="s">
        <v>163</v>
      </c>
      <c r="I1669" s="511">
        <v>11038.84</v>
      </c>
      <c r="J1669" s="515">
        <v>1</v>
      </c>
      <c r="K1669" s="511"/>
      <c r="L1669" s="512"/>
      <c r="M1669" s="512"/>
    </row>
    <row r="1670" spans="1:13">
      <c r="A1670" s="533"/>
      <c r="B1670" s="559"/>
      <c r="C1670" s="79" t="s">
        <v>156</v>
      </c>
      <c r="D1670" s="172" t="s">
        <v>143</v>
      </c>
      <c r="E1670" s="168">
        <v>0.03</v>
      </c>
      <c r="F1670" s="27">
        <v>90</v>
      </c>
      <c r="G1670" s="169">
        <f t="shared" si="166"/>
        <v>2.6999999999999997</v>
      </c>
      <c r="H1670" s="511"/>
      <c r="I1670" s="511"/>
      <c r="J1670" s="511"/>
      <c r="K1670" s="511"/>
      <c r="L1670" s="512"/>
      <c r="M1670" s="512"/>
    </row>
    <row r="1671" spans="1:13">
      <c r="A1671" s="533"/>
      <c r="B1671" s="559"/>
      <c r="C1671" s="79" t="s">
        <v>144</v>
      </c>
      <c r="D1671" s="172" t="s">
        <v>143</v>
      </c>
      <c r="E1671" s="168">
        <v>0.05</v>
      </c>
      <c r="F1671" s="27">
        <v>190</v>
      </c>
      <c r="G1671" s="169">
        <f t="shared" si="166"/>
        <v>9.5</v>
      </c>
      <c r="H1671" s="511"/>
      <c r="I1671" s="511"/>
      <c r="J1671" s="511"/>
      <c r="K1671" s="511"/>
      <c r="L1671" s="512"/>
      <c r="M1671" s="512"/>
    </row>
    <row r="1672" spans="1:13">
      <c r="A1672" s="533"/>
      <c r="B1672" s="559"/>
      <c r="C1672" s="79" t="s">
        <v>383</v>
      </c>
      <c r="D1672" s="172" t="s">
        <v>27</v>
      </c>
      <c r="E1672" s="168">
        <v>2E-3</v>
      </c>
      <c r="F1672" s="23">
        <v>1560</v>
      </c>
      <c r="G1672" s="23">
        <f t="shared" si="166"/>
        <v>3.12</v>
      </c>
      <c r="H1672" s="511"/>
      <c r="I1672" s="511"/>
      <c r="J1672" s="511"/>
      <c r="K1672" s="511"/>
      <c r="L1672" s="512"/>
      <c r="M1672" s="512"/>
    </row>
    <row r="1673" spans="1:13">
      <c r="A1673" s="533"/>
      <c r="B1673" s="559"/>
      <c r="C1673" s="24" t="s">
        <v>150</v>
      </c>
      <c r="D1673" s="172" t="s">
        <v>147</v>
      </c>
      <c r="E1673" s="168">
        <v>1</v>
      </c>
      <c r="F1673" s="169">
        <v>13</v>
      </c>
      <c r="G1673" s="169">
        <f>E1673*F1673</f>
        <v>13</v>
      </c>
      <c r="H1673" s="511"/>
      <c r="I1673" s="511"/>
      <c r="J1673" s="511"/>
      <c r="K1673" s="511"/>
      <c r="L1673" s="512"/>
      <c r="M1673" s="512"/>
    </row>
    <row r="1674" spans="1:13">
      <c r="A1674" s="533"/>
      <c r="B1674" s="559"/>
      <c r="C1674" s="24" t="s">
        <v>516</v>
      </c>
      <c r="D1674" s="172" t="s">
        <v>147</v>
      </c>
      <c r="E1674" s="168">
        <v>1</v>
      </c>
      <c r="F1674" s="23">
        <v>33</v>
      </c>
      <c r="G1674" s="169">
        <f>E1674*F1674</f>
        <v>33</v>
      </c>
      <c r="H1674" s="511"/>
      <c r="I1674" s="511"/>
      <c r="J1674" s="511"/>
      <c r="K1674" s="511"/>
      <c r="L1674" s="512"/>
      <c r="M1674" s="512"/>
    </row>
    <row r="1675" spans="1:13">
      <c r="A1675" s="533"/>
      <c r="B1675" s="559"/>
      <c r="C1675" s="79" t="s">
        <v>519</v>
      </c>
      <c r="D1675" s="172" t="s">
        <v>146</v>
      </c>
      <c r="E1675" s="168">
        <v>1</v>
      </c>
      <c r="F1675" s="169">
        <v>23.5</v>
      </c>
      <c r="G1675" s="169">
        <f t="shared" si="166"/>
        <v>23.5</v>
      </c>
      <c r="H1675" s="511"/>
      <c r="I1675" s="511"/>
      <c r="J1675" s="511"/>
      <c r="K1675" s="511"/>
      <c r="L1675" s="512"/>
      <c r="M1675" s="512"/>
    </row>
    <row r="1676" spans="1:13">
      <c r="A1676" s="533"/>
      <c r="B1676" s="559"/>
      <c r="C1676" s="79" t="s">
        <v>35</v>
      </c>
      <c r="D1676" s="172" t="s">
        <v>34</v>
      </c>
      <c r="E1676" s="168">
        <v>15</v>
      </c>
      <c r="F1676" s="27">
        <v>1.77</v>
      </c>
      <c r="G1676" s="169">
        <f t="shared" si="166"/>
        <v>26.55</v>
      </c>
      <c r="H1676" s="511"/>
      <c r="I1676" s="511"/>
      <c r="J1676" s="511"/>
      <c r="K1676" s="511"/>
      <c r="L1676" s="512"/>
      <c r="M1676" s="512"/>
    </row>
    <row r="1677" spans="1:13">
      <c r="A1677" s="551" t="s">
        <v>127</v>
      </c>
      <c r="B1677" s="598"/>
      <c r="C1677" s="598"/>
      <c r="D1677" s="598"/>
      <c r="E1677" s="598"/>
      <c r="F1677" s="599"/>
      <c r="G1677" s="181">
        <f>SUM(G1669:G1676)</f>
        <v>113.3536</v>
      </c>
      <c r="H1677" s="168"/>
      <c r="I1677" s="168"/>
      <c r="J1677" s="168"/>
      <c r="K1677" s="168"/>
      <c r="L1677" s="192"/>
      <c r="M1677" s="181">
        <f>G1677+L1669</f>
        <v>113.3536</v>
      </c>
    </row>
    <row r="1678" spans="1:13">
      <c r="A1678" s="533" t="s">
        <v>724</v>
      </c>
      <c r="B1678" s="559" t="s">
        <v>1079</v>
      </c>
      <c r="C1678" s="24" t="s">
        <v>79</v>
      </c>
      <c r="D1678" s="172" t="s">
        <v>143</v>
      </c>
      <c r="E1678" s="168">
        <v>0.01</v>
      </c>
      <c r="F1678" s="27">
        <v>198.36</v>
      </c>
      <c r="G1678" s="169">
        <f t="shared" ref="G1678:G1685" si="167">E1678*F1678</f>
        <v>1.9836000000000003</v>
      </c>
      <c r="H1678" s="511" t="s">
        <v>163</v>
      </c>
      <c r="I1678" s="511">
        <v>11038.84</v>
      </c>
      <c r="J1678" s="515">
        <v>1</v>
      </c>
      <c r="K1678" s="511"/>
      <c r="L1678" s="512"/>
      <c r="M1678" s="512"/>
    </row>
    <row r="1679" spans="1:13">
      <c r="A1679" s="533"/>
      <c r="B1679" s="559"/>
      <c r="C1679" s="79" t="s">
        <v>156</v>
      </c>
      <c r="D1679" s="172" t="s">
        <v>143</v>
      </c>
      <c r="E1679" s="168">
        <v>0.03</v>
      </c>
      <c r="F1679" s="27">
        <v>90</v>
      </c>
      <c r="G1679" s="169">
        <f t="shared" si="167"/>
        <v>2.6999999999999997</v>
      </c>
      <c r="H1679" s="511"/>
      <c r="I1679" s="511"/>
      <c r="J1679" s="511"/>
      <c r="K1679" s="511"/>
      <c r="L1679" s="512"/>
      <c r="M1679" s="512"/>
    </row>
    <row r="1680" spans="1:13">
      <c r="A1680" s="533"/>
      <c r="B1680" s="559"/>
      <c r="C1680" s="79" t="s">
        <v>144</v>
      </c>
      <c r="D1680" s="172" t="s">
        <v>143</v>
      </c>
      <c r="E1680" s="168">
        <v>0.05</v>
      </c>
      <c r="F1680" s="27">
        <v>190</v>
      </c>
      <c r="G1680" s="169">
        <f t="shared" si="167"/>
        <v>9.5</v>
      </c>
      <c r="H1680" s="511"/>
      <c r="I1680" s="511"/>
      <c r="J1680" s="511"/>
      <c r="K1680" s="511"/>
      <c r="L1680" s="512"/>
      <c r="M1680" s="512"/>
    </row>
    <row r="1681" spans="1:13">
      <c r="A1681" s="533"/>
      <c r="B1681" s="559"/>
      <c r="C1681" s="79" t="s">
        <v>383</v>
      </c>
      <c r="D1681" s="172" t="s">
        <v>27</v>
      </c>
      <c r="E1681" s="168">
        <v>2E-3</v>
      </c>
      <c r="F1681" s="23">
        <v>1560</v>
      </c>
      <c r="G1681" s="23">
        <f t="shared" si="167"/>
        <v>3.12</v>
      </c>
      <c r="H1681" s="511"/>
      <c r="I1681" s="511"/>
      <c r="J1681" s="511"/>
      <c r="K1681" s="511"/>
      <c r="L1681" s="512"/>
      <c r="M1681" s="512"/>
    </row>
    <row r="1682" spans="1:13">
      <c r="A1682" s="533"/>
      <c r="B1682" s="559"/>
      <c r="C1682" s="24" t="s">
        <v>150</v>
      </c>
      <c r="D1682" s="172" t="s">
        <v>146</v>
      </c>
      <c r="E1682" s="168">
        <v>1</v>
      </c>
      <c r="F1682" s="169">
        <v>23.5</v>
      </c>
      <c r="G1682" s="169">
        <f t="shared" si="167"/>
        <v>23.5</v>
      </c>
      <c r="H1682" s="511"/>
      <c r="I1682" s="511"/>
      <c r="J1682" s="511"/>
      <c r="K1682" s="511"/>
      <c r="L1682" s="512"/>
      <c r="M1682" s="512"/>
    </row>
    <row r="1683" spans="1:13">
      <c r="A1683" s="533"/>
      <c r="B1683" s="559"/>
      <c r="C1683" s="24" t="s">
        <v>516</v>
      </c>
      <c r="D1683" s="172" t="s">
        <v>147</v>
      </c>
      <c r="E1683" s="168">
        <v>1</v>
      </c>
      <c r="F1683" s="23">
        <v>33</v>
      </c>
      <c r="G1683" s="169">
        <f>E1683*F1683</f>
        <v>33</v>
      </c>
      <c r="H1683" s="511"/>
      <c r="I1683" s="511"/>
      <c r="J1683" s="511"/>
      <c r="K1683" s="511"/>
      <c r="L1683" s="512"/>
      <c r="M1683" s="512"/>
    </row>
    <row r="1684" spans="1:13">
      <c r="A1684" s="533"/>
      <c r="B1684" s="559"/>
      <c r="C1684" s="79" t="s">
        <v>519</v>
      </c>
      <c r="D1684" s="172" t="s">
        <v>147</v>
      </c>
      <c r="E1684" s="168">
        <v>1</v>
      </c>
      <c r="F1684" s="169">
        <v>13</v>
      </c>
      <c r="G1684" s="169">
        <f>E1684*F1684</f>
        <v>13</v>
      </c>
      <c r="H1684" s="511"/>
      <c r="I1684" s="511"/>
      <c r="J1684" s="511"/>
      <c r="K1684" s="511"/>
      <c r="L1684" s="512"/>
      <c r="M1684" s="512"/>
    </row>
    <row r="1685" spans="1:13">
      <c r="A1685" s="533"/>
      <c r="B1685" s="559"/>
      <c r="C1685" s="79" t="s">
        <v>35</v>
      </c>
      <c r="D1685" s="172" t="s">
        <v>34</v>
      </c>
      <c r="E1685" s="168">
        <v>15</v>
      </c>
      <c r="F1685" s="27">
        <v>1.77</v>
      </c>
      <c r="G1685" s="169">
        <f t="shared" si="167"/>
        <v>26.55</v>
      </c>
      <c r="H1685" s="511"/>
      <c r="I1685" s="511"/>
      <c r="J1685" s="511"/>
      <c r="K1685" s="511"/>
      <c r="L1685" s="512"/>
      <c r="M1685" s="512"/>
    </row>
    <row r="1686" spans="1:13">
      <c r="A1686" s="551" t="s">
        <v>127</v>
      </c>
      <c r="B1686" s="598"/>
      <c r="C1686" s="598"/>
      <c r="D1686" s="598"/>
      <c r="E1686" s="598"/>
      <c r="F1686" s="599"/>
      <c r="G1686" s="181">
        <f>SUM(G1678:G1685)</f>
        <v>113.3536</v>
      </c>
      <c r="H1686" s="168"/>
      <c r="I1686" s="168"/>
      <c r="J1686" s="168"/>
      <c r="K1686" s="168"/>
      <c r="L1686" s="192"/>
      <c r="M1686" s="181">
        <f>G1686+L1678</f>
        <v>113.3536</v>
      </c>
    </row>
    <row r="1687" spans="1:13">
      <c r="A1687" s="533" t="s">
        <v>725</v>
      </c>
      <c r="B1687" s="559" t="s">
        <v>8</v>
      </c>
      <c r="C1687" s="24" t="s">
        <v>79</v>
      </c>
      <c r="D1687" s="172" t="s">
        <v>143</v>
      </c>
      <c r="E1687" s="168">
        <v>0.01</v>
      </c>
      <c r="F1687" s="27">
        <v>198.36</v>
      </c>
      <c r="G1687" s="169">
        <f t="shared" ref="G1687:G1694" si="168">E1687*F1687</f>
        <v>1.9836000000000003</v>
      </c>
      <c r="H1687" s="511" t="s">
        <v>163</v>
      </c>
      <c r="I1687" s="511">
        <v>11038.84</v>
      </c>
      <c r="J1687" s="515">
        <v>1</v>
      </c>
      <c r="K1687" s="511"/>
      <c r="L1687" s="512"/>
      <c r="M1687" s="512"/>
    </row>
    <row r="1688" spans="1:13">
      <c r="A1688" s="533"/>
      <c r="B1688" s="559"/>
      <c r="C1688" s="79" t="s">
        <v>156</v>
      </c>
      <c r="D1688" s="172" t="s">
        <v>143</v>
      </c>
      <c r="E1688" s="168">
        <v>0.03</v>
      </c>
      <c r="F1688" s="27">
        <v>90</v>
      </c>
      <c r="G1688" s="169">
        <f t="shared" si="168"/>
        <v>2.6999999999999997</v>
      </c>
      <c r="H1688" s="511"/>
      <c r="I1688" s="511"/>
      <c r="J1688" s="511"/>
      <c r="K1688" s="511"/>
      <c r="L1688" s="512"/>
      <c r="M1688" s="512"/>
    </row>
    <row r="1689" spans="1:13">
      <c r="A1689" s="533"/>
      <c r="B1689" s="559"/>
      <c r="C1689" s="79" t="s">
        <v>144</v>
      </c>
      <c r="D1689" s="172" t="s">
        <v>143</v>
      </c>
      <c r="E1689" s="168">
        <v>0.05</v>
      </c>
      <c r="F1689" s="27">
        <v>190</v>
      </c>
      <c r="G1689" s="169">
        <f t="shared" si="168"/>
        <v>9.5</v>
      </c>
      <c r="H1689" s="511"/>
      <c r="I1689" s="511"/>
      <c r="J1689" s="511"/>
      <c r="K1689" s="511"/>
      <c r="L1689" s="512"/>
      <c r="M1689" s="512"/>
    </row>
    <row r="1690" spans="1:13">
      <c r="A1690" s="533"/>
      <c r="B1690" s="559"/>
      <c r="C1690" s="79" t="s">
        <v>383</v>
      </c>
      <c r="D1690" s="172" t="s">
        <v>27</v>
      </c>
      <c r="E1690" s="168">
        <v>2E-3</v>
      </c>
      <c r="F1690" s="23">
        <v>1560</v>
      </c>
      <c r="G1690" s="23">
        <f t="shared" si="168"/>
        <v>3.12</v>
      </c>
      <c r="H1690" s="511"/>
      <c r="I1690" s="511"/>
      <c r="J1690" s="511"/>
      <c r="K1690" s="511"/>
      <c r="L1690" s="512"/>
      <c r="M1690" s="512"/>
    </row>
    <row r="1691" spans="1:13">
      <c r="A1691" s="533"/>
      <c r="B1691" s="559"/>
      <c r="C1691" s="24" t="s">
        <v>150</v>
      </c>
      <c r="D1691" s="172" t="s">
        <v>146</v>
      </c>
      <c r="E1691" s="168">
        <v>1</v>
      </c>
      <c r="F1691" s="169">
        <v>23.5</v>
      </c>
      <c r="G1691" s="169">
        <f t="shared" si="168"/>
        <v>23.5</v>
      </c>
      <c r="H1691" s="511"/>
      <c r="I1691" s="511"/>
      <c r="J1691" s="511"/>
      <c r="K1691" s="511"/>
      <c r="L1691" s="512"/>
      <c r="M1691" s="512"/>
    </row>
    <row r="1692" spans="1:13">
      <c r="A1692" s="533"/>
      <c r="B1692" s="559"/>
      <c r="C1692" s="24" t="s">
        <v>516</v>
      </c>
      <c r="D1692" s="172" t="s">
        <v>147</v>
      </c>
      <c r="E1692" s="168">
        <v>1</v>
      </c>
      <c r="F1692" s="23">
        <v>33</v>
      </c>
      <c r="G1692" s="169">
        <f>E1692*F1692</f>
        <v>33</v>
      </c>
      <c r="H1692" s="511"/>
      <c r="I1692" s="511"/>
      <c r="J1692" s="511"/>
      <c r="K1692" s="511"/>
      <c r="L1692" s="512"/>
      <c r="M1692" s="512"/>
    </row>
    <row r="1693" spans="1:13">
      <c r="A1693" s="533"/>
      <c r="B1693" s="559"/>
      <c r="C1693" s="79" t="s">
        <v>519</v>
      </c>
      <c r="D1693" s="172" t="s">
        <v>147</v>
      </c>
      <c r="E1693" s="168">
        <v>1</v>
      </c>
      <c r="F1693" s="169">
        <v>13</v>
      </c>
      <c r="G1693" s="169">
        <f>E1693*F1693</f>
        <v>13</v>
      </c>
      <c r="H1693" s="511"/>
      <c r="I1693" s="511"/>
      <c r="J1693" s="511"/>
      <c r="K1693" s="511"/>
      <c r="L1693" s="512"/>
      <c r="M1693" s="512"/>
    </row>
    <row r="1694" spans="1:13">
      <c r="A1694" s="533"/>
      <c r="B1694" s="559"/>
      <c r="C1694" s="79" t="s">
        <v>35</v>
      </c>
      <c r="D1694" s="172" t="s">
        <v>34</v>
      </c>
      <c r="E1694" s="168">
        <v>15</v>
      </c>
      <c r="F1694" s="27">
        <v>1.77</v>
      </c>
      <c r="G1694" s="169">
        <f t="shared" si="168"/>
        <v>26.55</v>
      </c>
      <c r="H1694" s="511"/>
      <c r="I1694" s="511"/>
      <c r="J1694" s="511"/>
      <c r="K1694" s="511"/>
      <c r="L1694" s="512"/>
      <c r="M1694" s="512"/>
    </row>
    <row r="1695" spans="1:13">
      <c r="A1695" s="551" t="s">
        <v>127</v>
      </c>
      <c r="B1695" s="598"/>
      <c r="C1695" s="598"/>
      <c r="D1695" s="598"/>
      <c r="E1695" s="598"/>
      <c r="F1695" s="599"/>
      <c r="G1695" s="181">
        <f>SUM(G1687:G1694)</f>
        <v>113.3536</v>
      </c>
      <c r="H1695" s="168"/>
      <c r="I1695" s="168"/>
      <c r="J1695" s="168"/>
      <c r="K1695" s="168"/>
      <c r="L1695" s="192"/>
      <c r="M1695" s="181">
        <f>G1695+L1687</f>
        <v>113.3536</v>
      </c>
    </row>
    <row r="1696" spans="1:13">
      <c r="A1696" s="533" t="s">
        <v>726</v>
      </c>
      <c r="B1696" s="559" t="s">
        <v>9</v>
      </c>
      <c r="C1696" s="24" t="s">
        <v>79</v>
      </c>
      <c r="D1696" s="172" t="s">
        <v>143</v>
      </c>
      <c r="E1696" s="168">
        <v>0.01</v>
      </c>
      <c r="F1696" s="27">
        <v>198.36</v>
      </c>
      <c r="G1696" s="169">
        <f t="shared" ref="G1696:G1703" si="169">E1696*F1696</f>
        <v>1.9836000000000003</v>
      </c>
      <c r="H1696" s="511" t="s">
        <v>163</v>
      </c>
      <c r="I1696" s="511">
        <v>11038.84</v>
      </c>
      <c r="J1696" s="515">
        <v>1</v>
      </c>
      <c r="K1696" s="511"/>
      <c r="L1696" s="512"/>
      <c r="M1696" s="512"/>
    </row>
    <row r="1697" spans="1:13">
      <c r="A1697" s="533"/>
      <c r="B1697" s="559"/>
      <c r="C1697" s="79" t="s">
        <v>156</v>
      </c>
      <c r="D1697" s="172" t="s">
        <v>143</v>
      </c>
      <c r="E1697" s="168">
        <v>0.03</v>
      </c>
      <c r="F1697" s="27">
        <v>90</v>
      </c>
      <c r="G1697" s="169">
        <f t="shared" si="169"/>
        <v>2.6999999999999997</v>
      </c>
      <c r="H1697" s="511"/>
      <c r="I1697" s="511"/>
      <c r="J1697" s="511"/>
      <c r="K1697" s="511"/>
      <c r="L1697" s="512"/>
      <c r="M1697" s="512"/>
    </row>
    <row r="1698" spans="1:13">
      <c r="A1698" s="533"/>
      <c r="B1698" s="559"/>
      <c r="C1698" s="79" t="s">
        <v>144</v>
      </c>
      <c r="D1698" s="172" t="s">
        <v>143</v>
      </c>
      <c r="E1698" s="168">
        <v>0.05</v>
      </c>
      <c r="F1698" s="27">
        <v>190</v>
      </c>
      <c r="G1698" s="169">
        <f t="shared" si="169"/>
        <v>9.5</v>
      </c>
      <c r="H1698" s="511"/>
      <c r="I1698" s="511"/>
      <c r="J1698" s="511"/>
      <c r="K1698" s="511"/>
      <c r="L1698" s="512"/>
      <c r="M1698" s="512"/>
    </row>
    <row r="1699" spans="1:13">
      <c r="A1699" s="533"/>
      <c r="B1699" s="559"/>
      <c r="C1699" s="79" t="s">
        <v>383</v>
      </c>
      <c r="D1699" s="172" t="s">
        <v>27</v>
      </c>
      <c r="E1699" s="168">
        <v>2E-3</v>
      </c>
      <c r="F1699" s="23">
        <v>1560</v>
      </c>
      <c r="G1699" s="23">
        <f t="shared" si="169"/>
        <v>3.12</v>
      </c>
      <c r="H1699" s="511"/>
      <c r="I1699" s="511"/>
      <c r="J1699" s="511"/>
      <c r="K1699" s="511"/>
      <c r="L1699" s="512"/>
      <c r="M1699" s="512"/>
    </row>
    <row r="1700" spans="1:13">
      <c r="A1700" s="533"/>
      <c r="B1700" s="559"/>
      <c r="C1700" s="24" t="s">
        <v>150</v>
      </c>
      <c r="D1700" s="172" t="s">
        <v>146</v>
      </c>
      <c r="E1700" s="168">
        <v>1</v>
      </c>
      <c r="F1700" s="169">
        <v>23.5</v>
      </c>
      <c r="G1700" s="169">
        <f t="shared" si="169"/>
        <v>23.5</v>
      </c>
      <c r="H1700" s="511"/>
      <c r="I1700" s="511"/>
      <c r="J1700" s="511"/>
      <c r="K1700" s="511"/>
      <c r="L1700" s="512"/>
      <c r="M1700" s="512"/>
    </row>
    <row r="1701" spans="1:13">
      <c r="A1701" s="533"/>
      <c r="B1701" s="559"/>
      <c r="C1701" s="24" t="s">
        <v>516</v>
      </c>
      <c r="D1701" s="172" t="s">
        <v>147</v>
      </c>
      <c r="E1701" s="168">
        <v>1</v>
      </c>
      <c r="F1701" s="169">
        <v>13</v>
      </c>
      <c r="G1701" s="169">
        <f>E1701*F1701</f>
        <v>13</v>
      </c>
      <c r="H1701" s="511"/>
      <c r="I1701" s="511"/>
      <c r="J1701" s="511"/>
      <c r="K1701" s="511"/>
      <c r="L1701" s="512"/>
      <c r="M1701" s="512"/>
    </row>
    <row r="1702" spans="1:13">
      <c r="A1702" s="533"/>
      <c r="B1702" s="559"/>
      <c r="C1702" s="79" t="s">
        <v>519</v>
      </c>
      <c r="D1702" s="172" t="s">
        <v>147</v>
      </c>
      <c r="E1702" s="168">
        <v>1</v>
      </c>
      <c r="F1702" s="23">
        <v>33</v>
      </c>
      <c r="G1702" s="169">
        <f>E1702*F1702</f>
        <v>33</v>
      </c>
      <c r="H1702" s="511"/>
      <c r="I1702" s="511"/>
      <c r="J1702" s="511"/>
      <c r="K1702" s="511"/>
      <c r="L1702" s="512"/>
      <c r="M1702" s="512"/>
    </row>
    <row r="1703" spans="1:13">
      <c r="A1703" s="533"/>
      <c r="B1703" s="559"/>
      <c r="C1703" s="79" t="s">
        <v>35</v>
      </c>
      <c r="D1703" s="172" t="s">
        <v>34</v>
      </c>
      <c r="E1703" s="168">
        <v>15</v>
      </c>
      <c r="F1703" s="27">
        <v>1.77</v>
      </c>
      <c r="G1703" s="169">
        <f t="shared" si="169"/>
        <v>26.55</v>
      </c>
      <c r="H1703" s="511"/>
      <c r="I1703" s="511"/>
      <c r="J1703" s="511"/>
      <c r="K1703" s="511"/>
      <c r="L1703" s="512"/>
      <c r="M1703" s="512"/>
    </row>
    <row r="1704" spans="1:13">
      <c r="A1704" s="551" t="s">
        <v>127</v>
      </c>
      <c r="B1704" s="598"/>
      <c r="C1704" s="598"/>
      <c r="D1704" s="598"/>
      <c r="E1704" s="598"/>
      <c r="F1704" s="599"/>
      <c r="G1704" s="181">
        <f>SUM(G1696:G1703)</f>
        <v>113.3536</v>
      </c>
      <c r="H1704" s="168"/>
      <c r="I1704" s="168"/>
      <c r="J1704" s="168"/>
      <c r="K1704" s="168"/>
      <c r="L1704" s="192"/>
      <c r="M1704" s="181">
        <f>G1704+L1696</f>
        <v>113.3536</v>
      </c>
    </row>
    <row r="1705" spans="1:13">
      <c r="A1705" s="533" t="s">
        <v>727</v>
      </c>
      <c r="B1705" s="559" t="s">
        <v>10</v>
      </c>
      <c r="C1705" s="24" t="s">
        <v>79</v>
      </c>
      <c r="D1705" s="172" t="s">
        <v>143</v>
      </c>
      <c r="E1705" s="168">
        <v>0.01</v>
      </c>
      <c r="F1705" s="27">
        <v>198.36</v>
      </c>
      <c r="G1705" s="169">
        <f t="shared" ref="G1705:G1712" si="170">E1705*F1705</f>
        <v>1.9836000000000003</v>
      </c>
      <c r="H1705" s="511" t="s">
        <v>163</v>
      </c>
      <c r="I1705" s="511">
        <v>11038.84</v>
      </c>
      <c r="J1705" s="515">
        <v>1</v>
      </c>
      <c r="K1705" s="511"/>
      <c r="L1705" s="512"/>
      <c r="M1705" s="512"/>
    </row>
    <row r="1706" spans="1:13">
      <c r="A1706" s="533"/>
      <c r="B1706" s="559"/>
      <c r="C1706" s="79" t="s">
        <v>156</v>
      </c>
      <c r="D1706" s="172" t="s">
        <v>143</v>
      </c>
      <c r="E1706" s="168">
        <v>0.03</v>
      </c>
      <c r="F1706" s="27">
        <v>90</v>
      </c>
      <c r="G1706" s="169">
        <f t="shared" si="170"/>
        <v>2.6999999999999997</v>
      </c>
      <c r="H1706" s="511"/>
      <c r="I1706" s="511"/>
      <c r="J1706" s="511"/>
      <c r="K1706" s="511"/>
      <c r="L1706" s="512"/>
      <c r="M1706" s="512"/>
    </row>
    <row r="1707" spans="1:13">
      <c r="A1707" s="533"/>
      <c r="B1707" s="559"/>
      <c r="C1707" s="79" t="s">
        <v>144</v>
      </c>
      <c r="D1707" s="172" t="s">
        <v>143</v>
      </c>
      <c r="E1707" s="168">
        <v>0.05</v>
      </c>
      <c r="F1707" s="27">
        <v>190</v>
      </c>
      <c r="G1707" s="169">
        <f t="shared" si="170"/>
        <v>9.5</v>
      </c>
      <c r="H1707" s="511"/>
      <c r="I1707" s="511"/>
      <c r="J1707" s="511"/>
      <c r="K1707" s="511"/>
      <c r="L1707" s="512"/>
      <c r="M1707" s="512"/>
    </row>
    <row r="1708" spans="1:13">
      <c r="A1708" s="533"/>
      <c r="B1708" s="559"/>
      <c r="C1708" s="79" t="s">
        <v>383</v>
      </c>
      <c r="D1708" s="172" t="s">
        <v>27</v>
      </c>
      <c r="E1708" s="168">
        <v>2E-3</v>
      </c>
      <c r="F1708" s="23">
        <v>1560</v>
      </c>
      <c r="G1708" s="23">
        <f t="shared" si="170"/>
        <v>3.12</v>
      </c>
      <c r="H1708" s="511"/>
      <c r="I1708" s="511"/>
      <c r="J1708" s="511"/>
      <c r="K1708" s="511"/>
      <c r="L1708" s="512"/>
      <c r="M1708" s="512"/>
    </row>
    <row r="1709" spans="1:13">
      <c r="A1709" s="533"/>
      <c r="B1709" s="559"/>
      <c r="C1709" s="24" t="s">
        <v>150</v>
      </c>
      <c r="D1709" s="172" t="s">
        <v>146</v>
      </c>
      <c r="E1709" s="168">
        <v>1</v>
      </c>
      <c r="F1709" s="169">
        <v>23.5</v>
      </c>
      <c r="G1709" s="169">
        <f t="shared" si="170"/>
        <v>23.5</v>
      </c>
      <c r="H1709" s="511"/>
      <c r="I1709" s="511"/>
      <c r="J1709" s="511"/>
      <c r="K1709" s="511"/>
      <c r="L1709" s="512"/>
      <c r="M1709" s="512"/>
    </row>
    <row r="1710" spans="1:13">
      <c r="A1710" s="533"/>
      <c r="B1710" s="559"/>
      <c r="C1710" s="24" t="s">
        <v>516</v>
      </c>
      <c r="D1710" s="172" t="s">
        <v>147</v>
      </c>
      <c r="E1710" s="168">
        <v>1</v>
      </c>
      <c r="F1710" s="169">
        <v>13</v>
      </c>
      <c r="G1710" s="169">
        <f>E1710*F1710</f>
        <v>13</v>
      </c>
      <c r="H1710" s="511"/>
      <c r="I1710" s="511"/>
      <c r="J1710" s="511"/>
      <c r="K1710" s="511"/>
      <c r="L1710" s="512"/>
      <c r="M1710" s="512"/>
    </row>
    <row r="1711" spans="1:13">
      <c r="A1711" s="533"/>
      <c r="B1711" s="559"/>
      <c r="C1711" s="79" t="s">
        <v>519</v>
      </c>
      <c r="D1711" s="172" t="s">
        <v>147</v>
      </c>
      <c r="E1711" s="168">
        <v>1</v>
      </c>
      <c r="F1711" s="23">
        <v>33</v>
      </c>
      <c r="G1711" s="169">
        <f>E1711*F1711</f>
        <v>33</v>
      </c>
      <c r="H1711" s="511"/>
      <c r="I1711" s="511"/>
      <c r="J1711" s="511"/>
      <c r="K1711" s="511"/>
      <c r="L1711" s="512"/>
      <c r="M1711" s="512"/>
    </row>
    <row r="1712" spans="1:13">
      <c r="A1712" s="533"/>
      <c r="B1712" s="559"/>
      <c r="C1712" s="79" t="s">
        <v>35</v>
      </c>
      <c r="D1712" s="172" t="s">
        <v>34</v>
      </c>
      <c r="E1712" s="168">
        <v>15</v>
      </c>
      <c r="F1712" s="27">
        <v>1.77</v>
      </c>
      <c r="G1712" s="169">
        <f t="shared" si="170"/>
        <v>26.55</v>
      </c>
      <c r="H1712" s="511"/>
      <c r="I1712" s="511"/>
      <c r="J1712" s="511"/>
      <c r="K1712" s="511"/>
      <c r="L1712" s="512"/>
      <c r="M1712" s="512"/>
    </row>
    <row r="1713" spans="1:13">
      <c r="A1713" s="551" t="s">
        <v>127</v>
      </c>
      <c r="B1713" s="598"/>
      <c r="C1713" s="598"/>
      <c r="D1713" s="598"/>
      <c r="E1713" s="598"/>
      <c r="F1713" s="599"/>
      <c r="G1713" s="181">
        <f>SUM(G1705:G1712)</f>
        <v>113.3536</v>
      </c>
      <c r="H1713" s="168"/>
      <c r="I1713" s="168"/>
      <c r="J1713" s="168"/>
      <c r="K1713" s="168"/>
      <c r="L1713" s="192"/>
      <c r="M1713" s="181">
        <f>G1713+L1705</f>
        <v>113.3536</v>
      </c>
    </row>
    <row r="1714" spans="1:13">
      <c r="A1714" s="533" t="s">
        <v>728</v>
      </c>
      <c r="B1714" s="559" t="s">
        <v>1080</v>
      </c>
      <c r="C1714" s="24" t="s">
        <v>79</v>
      </c>
      <c r="D1714" s="172" t="s">
        <v>143</v>
      </c>
      <c r="E1714" s="168">
        <v>0.01</v>
      </c>
      <c r="F1714" s="27">
        <v>198.36</v>
      </c>
      <c r="G1714" s="169">
        <f t="shared" ref="G1714:G1721" si="171">E1714*F1714</f>
        <v>1.9836000000000003</v>
      </c>
      <c r="H1714" s="511" t="s">
        <v>163</v>
      </c>
      <c r="I1714" s="511">
        <v>11038.84</v>
      </c>
      <c r="J1714" s="515">
        <v>1</v>
      </c>
      <c r="K1714" s="511"/>
      <c r="L1714" s="512"/>
      <c r="M1714" s="512"/>
    </row>
    <row r="1715" spans="1:13">
      <c r="A1715" s="533"/>
      <c r="B1715" s="559"/>
      <c r="C1715" s="79" t="s">
        <v>156</v>
      </c>
      <c r="D1715" s="172" t="s">
        <v>143</v>
      </c>
      <c r="E1715" s="168">
        <v>0.03</v>
      </c>
      <c r="F1715" s="27">
        <v>90</v>
      </c>
      <c r="G1715" s="169">
        <f t="shared" si="171"/>
        <v>2.6999999999999997</v>
      </c>
      <c r="H1715" s="511"/>
      <c r="I1715" s="511"/>
      <c r="J1715" s="511"/>
      <c r="K1715" s="511"/>
      <c r="L1715" s="512"/>
      <c r="M1715" s="512"/>
    </row>
    <row r="1716" spans="1:13">
      <c r="A1716" s="533"/>
      <c r="B1716" s="559"/>
      <c r="C1716" s="79" t="s">
        <v>144</v>
      </c>
      <c r="D1716" s="172" t="s">
        <v>143</v>
      </c>
      <c r="E1716" s="168">
        <v>0.05</v>
      </c>
      <c r="F1716" s="27">
        <v>190</v>
      </c>
      <c r="G1716" s="169">
        <f t="shared" si="171"/>
        <v>9.5</v>
      </c>
      <c r="H1716" s="511"/>
      <c r="I1716" s="511"/>
      <c r="J1716" s="511"/>
      <c r="K1716" s="511"/>
      <c r="L1716" s="512"/>
      <c r="M1716" s="512"/>
    </row>
    <row r="1717" spans="1:13">
      <c r="A1717" s="533"/>
      <c r="B1717" s="559"/>
      <c r="C1717" s="79" t="s">
        <v>383</v>
      </c>
      <c r="D1717" s="172" t="s">
        <v>27</v>
      </c>
      <c r="E1717" s="168">
        <v>2E-3</v>
      </c>
      <c r="F1717" s="23">
        <v>1560</v>
      </c>
      <c r="G1717" s="23">
        <f t="shared" si="171"/>
        <v>3.12</v>
      </c>
      <c r="H1717" s="511"/>
      <c r="I1717" s="511"/>
      <c r="J1717" s="511"/>
      <c r="K1717" s="511"/>
      <c r="L1717" s="512"/>
      <c r="M1717" s="512"/>
    </row>
    <row r="1718" spans="1:13">
      <c r="A1718" s="533"/>
      <c r="B1718" s="559"/>
      <c r="C1718" s="24" t="s">
        <v>150</v>
      </c>
      <c r="D1718" s="172" t="s">
        <v>146</v>
      </c>
      <c r="E1718" s="168">
        <v>1</v>
      </c>
      <c r="F1718" s="169">
        <v>23.5</v>
      </c>
      <c r="G1718" s="169">
        <f t="shared" si="171"/>
        <v>23.5</v>
      </c>
      <c r="H1718" s="511"/>
      <c r="I1718" s="511"/>
      <c r="J1718" s="511"/>
      <c r="K1718" s="511"/>
      <c r="L1718" s="512"/>
      <c r="M1718" s="512"/>
    </row>
    <row r="1719" spans="1:13">
      <c r="A1719" s="533"/>
      <c r="B1719" s="559"/>
      <c r="C1719" s="24" t="s">
        <v>516</v>
      </c>
      <c r="D1719" s="172" t="s">
        <v>147</v>
      </c>
      <c r="E1719" s="168">
        <v>1</v>
      </c>
      <c r="F1719" s="169">
        <v>13</v>
      </c>
      <c r="G1719" s="169">
        <f>E1719*F1719</f>
        <v>13</v>
      </c>
      <c r="H1719" s="511"/>
      <c r="I1719" s="511"/>
      <c r="J1719" s="511"/>
      <c r="K1719" s="511"/>
      <c r="L1719" s="512"/>
      <c r="M1719" s="512"/>
    </row>
    <row r="1720" spans="1:13">
      <c r="A1720" s="533"/>
      <c r="B1720" s="559"/>
      <c r="C1720" s="79" t="s">
        <v>519</v>
      </c>
      <c r="D1720" s="172" t="s">
        <v>147</v>
      </c>
      <c r="E1720" s="168">
        <v>1</v>
      </c>
      <c r="F1720" s="23">
        <v>33</v>
      </c>
      <c r="G1720" s="169">
        <f>E1720*F1720</f>
        <v>33</v>
      </c>
      <c r="H1720" s="511"/>
      <c r="I1720" s="511"/>
      <c r="J1720" s="511"/>
      <c r="K1720" s="511"/>
      <c r="L1720" s="512"/>
      <c r="M1720" s="512"/>
    </row>
    <row r="1721" spans="1:13">
      <c r="A1721" s="533"/>
      <c r="B1721" s="559"/>
      <c r="C1721" s="79" t="s">
        <v>35</v>
      </c>
      <c r="D1721" s="172" t="s">
        <v>34</v>
      </c>
      <c r="E1721" s="168">
        <v>15</v>
      </c>
      <c r="F1721" s="27">
        <v>1.77</v>
      </c>
      <c r="G1721" s="169">
        <f t="shared" si="171"/>
        <v>26.55</v>
      </c>
      <c r="H1721" s="511"/>
      <c r="I1721" s="511"/>
      <c r="J1721" s="511"/>
      <c r="K1721" s="511"/>
      <c r="L1721" s="512"/>
      <c r="M1721" s="512"/>
    </row>
    <row r="1722" spans="1:13">
      <c r="A1722" s="551" t="s">
        <v>127</v>
      </c>
      <c r="B1722" s="598"/>
      <c r="C1722" s="598"/>
      <c r="D1722" s="598"/>
      <c r="E1722" s="598"/>
      <c r="F1722" s="599"/>
      <c r="G1722" s="181">
        <f>SUM(G1714:G1721)</f>
        <v>113.3536</v>
      </c>
      <c r="H1722" s="168"/>
      <c r="I1722" s="168"/>
      <c r="J1722" s="168"/>
      <c r="K1722" s="168"/>
      <c r="L1722" s="192"/>
      <c r="M1722" s="181">
        <f>G1722+L1714</f>
        <v>113.3536</v>
      </c>
    </row>
    <row r="1723" spans="1:13">
      <c r="A1723" s="533" t="s">
        <v>729</v>
      </c>
      <c r="B1723" s="559" t="s">
        <v>11</v>
      </c>
      <c r="C1723" s="24" t="s">
        <v>79</v>
      </c>
      <c r="D1723" s="172" t="s">
        <v>143</v>
      </c>
      <c r="E1723" s="168">
        <v>0.01</v>
      </c>
      <c r="F1723" s="27">
        <v>198.36</v>
      </c>
      <c r="G1723" s="169">
        <f t="shared" ref="G1723:G1730" si="172">E1723*F1723</f>
        <v>1.9836000000000003</v>
      </c>
      <c r="H1723" s="511" t="s">
        <v>163</v>
      </c>
      <c r="I1723" s="511">
        <v>11038.84</v>
      </c>
      <c r="J1723" s="515">
        <v>1</v>
      </c>
      <c r="K1723" s="511"/>
      <c r="L1723" s="512"/>
      <c r="M1723" s="512"/>
    </row>
    <row r="1724" spans="1:13">
      <c r="A1724" s="533"/>
      <c r="B1724" s="559"/>
      <c r="C1724" s="79" t="s">
        <v>156</v>
      </c>
      <c r="D1724" s="172" t="s">
        <v>143</v>
      </c>
      <c r="E1724" s="168">
        <v>0.03</v>
      </c>
      <c r="F1724" s="27">
        <v>90</v>
      </c>
      <c r="G1724" s="169">
        <f t="shared" si="172"/>
        <v>2.6999999999999997</v>
      </c>
      <c r="H1724" s="511"/>
      <c r="I1724" s="511"/>
      <c r="J1724" s="511"/>
      <c r="K1724" s="511"/>
      <c r="L1724" s="512"/>
      <c r="M1724" s="512"/>
    </row>
    <row r="1725" spans="1:13">
      <c r="A1725" s="533"/>
      <c r="B1725" s="559"/>
      <c r="C1725" s="79" t="s">
        <v>144</v>
      </c>
      <c r="D1725" s="172" t="s">
        <v>143</v>
      </c>
      <c r="E1725" s="168">
        <v>0.05</v>
      </c>
      <c r="F1725" s="27">
        <v>190</v>
      </c>
      <c r="G1725" s="169">
        <f t="shared" si="172"/>
        <v>9.5</v>
      </c>
      <c r="H1725" s="511"/>
      <c r="I1725" s="511"/>
      <c r="J1725" s="511"/>
      <c r="K1725" s="511"/>
      <c r="L1725" s="512"/>
      <c r="M1725" s="512"/>
    </row>
    <row r="1726" spans="1:13">
      <c r="A1726" s="533"/>
      <c r="B1726" s="559"/>
      <c r="C1726" s="79" t="s">
        <v>383</v>
      </c>
      <c r="D1726" s="172" t="s">
        <v>27</v>
      </c>
      <c r="E1726" s="168">
        <v>2E-3</v>
      </c>
      <c r="F1726" s="23">
        <v>1560</v>
      </c>
      <c r="G1726" s="23">
        <f t="shared" si="172"/>
        <v>3.12</v>
      </c>
      <c r="H1726" s="511"/>
      <c r="I1726" s="511"/>
      <c r="J1726" s="511"/>
      <c r="K1726" s="511"/>
      <c r="L1726" s="512"/>
      <c r="M1726" s="512"/>
    </row>
    <row r="1727" spans="1:13">
      <c r="A1727" s="533"/>
      <c r="B1727" s="559"/>
      <c r="C1727" s="24" t="s">
        <v>150</v>
      </c>
      <c r="D1727" s="172" t="s">
        <v>146</v>
      </c>
      <c r="E1727" s="168">
        <v>1</v>
      </c>
      <c r="F1727" s="169">
        <v>23.5</v>
      </c>
      <c r="G1727" s="169">
        <f t="shared" si="172"/>
        <v>23.5</v>
      </c>
      <c r="H1727" s="511"/>
      <c r="I1727" s="511"/>
      <c r="J1727" s="511"/>
      <c r="K1727" s="511"/>
      <c r="L1727" s="512"/>
      <c r="M1727" s="512"/>
    </row>
    <row r="1728" spans="1:13">
      <c r="A1728" s="533"/>
      <c r="B1728" s="559"/>
      <c r="C1728" s="24" t="s">
        <v>516</v>
      </c>
      <c r="D1728" s="172" t="s">
        <v>147</v>
      </c>
      <c r="E1728" s="168">
        <v>1</v>
      </c>
      <c r="F1728" s="169">
        <v>13</v>
      </c>
      <c r="G1728" s="169">
        <f>E1728*F1728</f>
        <v>13</v>
      </c>
      <c r="H1728" s="511"/>
      <c r="I1728" s="511"/>
      <c r="J1728" s="511"/>
      <c r="K1728" s="511"/>
      <c r="L1728" s="512"/>
      <c r="M1728" s="512"/>
    </row>
    <row r="1729" spans="1:13">
      <c r="A1729" s="533"/>
      <c r="B1729" s="559"/>
      <c r="C1729" s="79" t="s">
        <v>519</v>
      </c>
      <c r="D1729" s="172" t="s">
        <v>147</v>
      </c>
      <c r="E1729" s="168">
        <v>1</v>
      </c>
      <c r="F1729" s="23">
        <v>33</v>
      </c>
      <c r="G1729" s="169">
        <f>E1729*F1729</f>
        <v>33</v>
      </c>
      <c r="H1729" s="511"/>
      <c r="I1729" s="511"/>
      <c r="J1729" s="511"/>
      <c r="K1729" s="511"/>
      <c r="L1729" s="512"/>
      <c r="M1729" s="512"/>
    </row>
    <row r="1730" spans="1:13">
      <c r="A1730" s="533"/>
      <c r="B1730" s="559"/>
      <c r="C1730" s="79" t="s">
        <v>35</v>
      </c>
      <c r="D1730" s="172" t="s">
        <v>34</v>
      </c>
      <c r="E1730" s="168">
        <v>15</v>
      </c>
      <c r="F1730" s="27">
        <v>1.77</v>
      </c>
      <c r="G1730" s="169">
        <f t="shared" si="172"/>
        <v>26.55</v>
      </c>
      <c r="H1730" s="511"/>
      <c r="I1730" s="511"/>
      <c r="J1730" s="511"/>
      <c r="K1730" s="511"/>
      <c r="L1730" s="512"/>
      <c r="M1730" s="512"/>
    </row>
    <row r="1731" spans="1:13">
      <c r="A1731" s="551" t="s">
        <v>127</v>
      </c>
      <c r="B1731" s="598"/>
      <c r="C1731" s="598"/>
      <c r="D1731" s="598"/>
      <c r="E1731" s="598"/>
      <c r="F1731" s="599"/>
      <c r="G1731" s="181">
        <f>SUM(G1723:G1730)</f>
        <v>113.3536</v>
      </c>
      <c r="H1731" s="168"/>
      <c r="I1731" s="168"/>
      <c r="J1731" s="168"/>
      <c r="K1731" s="168"/>
      <c r="L1731" s="192"/>
      <c r="M1731" s="181">
        <f>G1731+L1723</f>
        <v>113.3536</v>
      </c>
    </row>
    <row r="1732" spans="1:13">
      <c r="A1732" s="533" t="s">
        <v>731</v>
      </c>
      <c r="B1732" s="559" t="s">
        <v>1081</v>
      </c>
      <c r="C1732" s="24" t="s">
        <v>79</v>
      </c>
      <c r="D1732" s="172" t="s">
        <v>143</v>
      </c>
      <c r="E1732" s="168">
        <v>0.01</v>
      </c>
      <c r="F1732" s="27">
        <v>198.36</v>
      </c>
      <c r="G1732" s="169">
        <f t="shared" ref="G1732:G1739" si="173">E1732*F1732</f>
        <v>1.9836000000000003</v>
      </c>
      <c r="H1732" s="511" t="s">
        <v>163</v>
      </c>
      <c r="I1732" s="511">
        <v>11038.84</v>
      </c>
      <c r="J1732" s="515">
        <v>1</v>
      </c>
      <c r="K1732" s="511"/>
      <c r="L1732" s="512"/>
      <c r="M1732" s="512"/>
    </row>
    <row r="1733" spans="1:13">
      <c r="A1733" s="533"/>
      <c r="B1733" s="559"/>
      <c r="C1733" s="79" t="s">
        <v>156</v>
      </c>
      <c r="D1733" s="172" t="s">
        <v>143</v>
      </c>
      <c r="E1733" s="168">
        <v>0.03</v>
      </c>
      <c r="F1733" s="27">
        <v>90</v>
      </c>
      <c r="G1733" s="169">
        <f t="shared" si="173"/>
        <v>2.6999999999999997</v>
      </c>
      <c r="H1733" s="511"/>
      <c r="I1733" s="511"/>
      <c r="J1733" s="511"/>
      <c r="K1733" s="511"/>
      <c r="L1733" s="512"/>
      <c r="M1733" s="512"/>
    </row>
    <row r="1734" spans="1:13">
      <c r="A1734" s="533"/>
      <c r="B1734" s="559"/>
      <c r="C1734" s="79" t="s">
        <v>144</v>
      </c>
      <c r="D1734" s="172" t="s">
        <v>143</v>
      </c>
      <c r="E1734" s="168">
        <v>0.05</v>
      </c>
      <c r="F1734" s="27">
        <v>190</v>
      </c>
      <c r="G1734" s="169">
        <f t="shared" si="173"/>
        <v>9.5</v>
      </c>
      <c r="H1734" s="511"/>
      <c r="I1734" s="511"/>
      <c r="J1734" s="511"/>
      <c r="K1734" s="511"/>
      <c r="L1734" s="512"/>
      <c r="M1734" s="512"/>
    </row>
    <row r="1735" spans="1:13">
      <c r="A1735" s="533"/>
      <c r="B1735" s="559"/>
      <c r="C1735" s="79" t="s">
        <v>383</v>
      </c>
      <c r="D1735" s="172" t="s">
        <v>27</v>
      </c>
      <c r="E1735" s="168">
        <v>2E-3</v>
      </c>
      <c r="F1735" s="23">
        <v>1560</v>
      </c>
      <c r="G1735" s="23">
        <f t="shared" si="173"/>
        <v>3.12</v>
      </c>
      <c r="H1735" s="511"/>
      <c r="I1735" s="511"/>
      <c r="J1735" s="511"/>
      <c r="K1735" s="511"/>
      <c r="L1735" s="512"/>
      <c r="M1735" s="512"/>
    </row>
    <row r="1736" spans="1:13">
      <c r="A1736" s="533"/>
      <c r="B1736" s="559"/>
      <c r="C1736" s="24" t="s">
        <v>150</v>
      </c>
      <c r="D1736" s="172" t="s">
        <v>146</v>
      </c>
      <c r="E1736" s="168">
        <v>1</v>
      </c>
      <c r="F1736" s="169">
        <v>23.5</v>
      </c>
      <c r="G1736" s="169">
        <f t="shared" si="173"/>
        <v>23.5</v>
      </c>
      <c r="H1736" s="511"/>
      <c r="I1736" s="511"/>
      <c r="J1736" s="511"/>
      <c r="K1736" s="511"/>
      <c r="L1736" s="512"/>
      <c r="M1736" s="512"/>
    </row>
    <row r="1737" spans="1:13">
      <c r="A1737" s="533"/>
      <c r="B1737" s="559"/>
      <c r="C1737" s="24" t="s">
        <v>516</v>
      </c>
      <c r="D1737" s="172" t="s">
        <v>147</v>
      </c>
      <c r="E1737" s="168">
        <v>1</v>
      </c>
      <c r="F1737" s="23">
        <v>33</v>
      </c>
      <c r="G1737" s="169">
        <f>E1737*F1737</f>
        <v>33</v>
      </c>
      <c r="H1737" s="511"/>
      <c r="I1737" s="511"/>
      <c r="J1737" s="511"/>
      <c r="K1737" s="511"/>
      <c r="L1737" s="512"/>
      <c r="M1737" s="512"/>
    </row>
    <row r="1738" spans="1:13">
      <c r="A1738" s="533"/>
      <c r="B1738" s="559"/>
      <c r="C1738" s="79" t="s">
        <v>519</v>
      </c>
      <c r="D1738" s="172" t="s">
        <v>147</v>
      </c>
      <c r="E1738" s="168">
        <v>1</v>
      </c>
      <c r="F1738" s="169">
        <v>13</v>
      </c>
      <c r="G1738" s="169">
        <f>E1738*F1738</f>
        <v>13</v>
      </c>
      <c r="H1738" s="511"/>
      <c r="I1738" s="511"/>
      <c r="J1738" s="511"/>
      <c r="K1738" s="511"/>
      <c r="L1738" s="512"/>
      <c r="M1738" s="512"/>
    </row>
    <row r="1739" spans="1:13">
      <c r="A1739" s="533"/>
      <c r="B1739" s="559"/>
      <c r="C1739" s="79" t="s">
        <v>35</v>
      </c>
      <c r="D1739" s="172" t="s">
        <v>34</v>
      </c>
      <c r="E1739" s="168">
        <v>15</v>
      </c>
      <c r="F1739" s="27">
        <v>1.77</v>
      </c>
      <c r="G1739" s="169">
        <f t="shared" si="173"/>
        <v>26.55</v>
      </c>
      <c r="H1739" s="511"/>
      <c r="I1739" s="511"/>
      <c r="J1739" s="511"/>
      <c r="K1739" s="511"/>
      <c r="L1739" s="512"/>
      <c r="M1739" s="512"/>
    </row>
    <row r="1740" spans="1:13">
      <c r="A1740" s="551" t="s">
        <v>127</v>
      </c>
      <c r="B1740" s="598"/>
      <c r="C1740" s="598"/>
      <c r="D1740" s="598"/>
      <c r="E1740" s="598"/>
      <c r="F1740" s="599"/>
      <c r="G1740" s="181">
        <f>SUM(G1732:G1739)</f>
        <v>113.3536</v>
      </c>
      <c r="H1740" s="168"/>
      <c r="I1740" s="168"/>
      <c r="J1740" s="168"/>
      <c r="K1740" s="168"/>
      <c r="L1740" s="192"/>
      <c r="M1740" s="181">
        <f>G1740+L1732</f>
        <v>113.3536</v>
      </c>
    </row>
    <row r="1741" spans="1:13">
      <c r="A1741" s="533" t="s">
        <v>732</v>
      </c>
      <c r="B1741" s="559" t="s">
        <v>1082</v>
      </c>
      <c r="C1741" s="24" t="s">
        <v>79</v>
      </c>
      <c r="D1741" s="172" t="s">
        <v>143</v>
      </c>
      <c r="E1741" s="168">
        <v>0.01</v>
      </c>
      <c r="F1741" s="27">
        <v>198.36</v>
      </c>
      <c r="G1741" s="169">
        <f t="shared" ref="G1741:G1748" si="174">E1741*F1741</f>
        <v>1.9836000000000003</v>
      </c>
      <c r="H1741" s="511" t="s">
        <v>163</v>
      </c>
      <c r="I1741" s="511">
        <v>11038.84</v>
      </c>
      <c r="J1741" s="515">
        <v>1</v>
      </c>
      <c r="K1741" s="511"/>
      <c r="L1741" s="512"/>
      <c r="M1741" s="512"/>
    </row>
    <row r="1742" spans="1:13">
      <c r="A1742" s="533"/>
      <c r="B1742" s="559"/>
      <c r="C1742" s="79" t="s">
        <v>156</v>
      </c>
      <c r="D1742" s="172" t="s">
        <v>143</v>
      </c>
      <c r="E1742" s="168">
        <v>0.03</v>
      </c>
      <c r="F1742" s="27">
        <v>90</v>
      </c>
      <c r="G1742" s="169">
        <f t="shared" si="174"/>
        <v>2.6999999999999997</v>
      </c>
      <c r="H1742" s="511"/>
      <c r="I1742" s="511"/>
      <c r="J1742" s="511"/>
      <c r="K1742" s="511"/>
      <c r="L1742" s="512"/>
      <c r="M1742" s="512"/>
    </row>
    <row r="1743" spans="1:13">
      <c r="A1743" s="533"/>
      <c r="B1743" s="559"/>
      <c r="C1743" s="79" t="s">
        <v>144</v>
      </c>
      <c r="D1743" s="172" t="s">
        <v>143</v>
      </c>
      <c r="E1743" s="168">
        <v>0.05</v>
      </c>
      <c r="F1743" s="27">
        <v>190</v>
      </c>
      <c r="G1743" s="169">
        <f t="shared" si="174"/>
        <v>9.5</v>
      </c>
      <c r="H1743" s="511"/>
      <c r="I1743" s="511"/>
      <c r="J1743" s="511"/>
      <c r="K1743" s="511"/>
      <c r="L1743" s="512"/>
      <c r="M1743" s="512"/>
    </row>
    <row r="1744" spans="1:13">
      <c r="A1744" s="533"/>
      <c r="B1744" s="559"/>
      <c r="C1744" s="79" t="s">
        <v>383</v>
      </c>
      <c r="D1744" s="172" t="s">
        <v>27</v>
      </c>
      <c r="E1744" s="168">
        <v>2E-3</v>
      </c>
      <c r="F1744" s="23">
        <v>1560</v>
      </c>
      <c r="G1744" s="23">
        <f t="shared" si="174"/>
        <v>3.12</v>
      </c>
      <c r="H1744" s="511"/>
      <c r="I1744" s="511"/>
      <c r="J1744" s="511"/>
      <c r="K1744" s="511"/>
      <c r="L1744" s="512"/>
      <c r="M1744" s="512"/>
    </row>
    <row r="1745" spans="1:13">
      <c r="A1745" s="533"/>
      <c r="B1745" s="559"/>
      <c r="C1745" s="24" t="s">
        <v>150</v>
      </c>
      <c r="D1745" s="172" t="s">
        <v>147</v>
      </c>
      <c r="E1745" s="168">
        <v>1</v>
      </c>
      <c r="F1745" s="23">
        <v>33</v>
      </c>
      <c r="G1745" s="169">
        <f>E1745*F1745</f>
        <v>33</v>
      </c>
      <c r="H1745" s="511"/>
      <c r="I1745" s="511"/>
      <c r="J1745" s="511"/>
      <c r="K1745" s="511"/>
      <c r="L1745" s="512"/>
      <c r="M1745" s="512"/>
    </row>
    <row r="1746" spans="1:13">
      <c r="A1746" s="533"/>
      <c r="B1746" s="559"/>
      <c r="C1746" s="24" t="s">
        <v>516</v>
      </c>
      <c r="D1746" s="172" t="s">
        <v>147</v>
      </c>
      <c r="E1746" s="168">
        <v>1</v>
      </c>
      <c r="F1746" s="169">
        <v>13</v>
      </c>
      <c r="G1746" s="169">
        <f>E1746*F1746</f>
        <v>13</v>
      </c>
      <c r="H1746" s="511"/>
      <c r="I1746" s="511"/>
      <c r="J1746" s="511"/>
      <c r="K1746" s="511"/>
      <c r="L1746" s="512"/>
      <c r="M1746" s="512"/>
    </row>
    <row r="1747" spans="1:13">
      <c r="A1747" s="533"/>
      <c r="B1747" s="559"/>
      <c r="C1747" s="79" t="s">
        <v>519</v>
      </c>
      <c r="D1747" s="172" t="s">
        <v>146</v>
      </c>
      <c r="E1747" s="168">
        <v>1</v>
      </c>
      <c r="F1747" s="169">
        <v>23.5</v>
      </c>
      <c r="G1747" s="169">
        <f t="shared" si="174"/>
        <v>23.5</v>
      </c>
      <c r="H1747" s="511"/>
      <c r="I1747" s="511"/>
      <c r="J1747" s="511"/>
      <c r="K1747" s="511"/>
      <c r="L1747" s="512"/>
      <c r="M1747" s="512"/>
    </row>
    <row r="1748" spans="1:13">
      <c r="A1748" s="533"/>
      <c r="B1748" s="559"/>
      <c r="C1748" s="79" t="s">
        <v>35</v>
      </c>
      <c r="D1748" s="172" t="s">
        <v>34</v>
      </c>
      <c r="E1748" s="168">
        <v>15</v>
      </c>
      <c r="F1748" s="27">
        <v>1.77</v>
      </c>
      <c r="G1748" s="169">
        <f t="shared" si="174"/>
        <v>26.55</v>
      </c>
      <c r="H1748" s="511"/>
      <c r="I1748" s="511"/>
      <c r="J1748" s="511"/>
      <c r="K1748" s="511"/>
      <c r="L1748" s="512"/>
      <c r="M1748" s="512"/>
    </row>
    <row r="1749" spans="1:13">
      <c r="A1749" s="551" t="s">
        <v>127</v>
      </c>
      <c r="B1749" s="598"/>
      <c r="C1749" s="598"/>
      <c r="D1749" s="598"/>
      <c r="E1749" s="598"/>
      <c r="F1749" s="599"/>
      <c r="G1749" s="181">
        <f>SUM(G1741:G1748)</f>
        <v>113.3536</v>
      </c>
      <c r="H1749" s="168"/>
      <c r="I1749" s="168"/>
      <c r="J1749" s="168"/>
      <c r="K1749" s="168"/>
      <c r="L1749" s="192"/>
      <c r="M1749" s="181">
        <f>G1749+L1741</f>
        <v>113.3536</v>
      </c>
    </row>
    <row r="1750" spans="1:13">
      <c r="A1750" s="533" t="s">
        <v>733</v>
      </c>
      <c r="B1750" s="559" t="s">
        <v>1083</v>
      </c>
      <c r="C1750" s="24" t="s">
        <v>79</v>
      </c>
      <c r="D1750" s="172" t="s">
        <v>143</v>
      </c>
      <c r="E1750" s="168">
        <v>0.01</v>
      </c>
      <c r="F1750" s="27">
        <v>198.36</v>
      </c>
      <c r="G1750" s="169">
        <f t="shared" ref="G1750:G1757" si="175">E1750*F1750</f>
        <v>1.9836000000000003</v>
      </c>
      <c r="H1750" s="511" t="s">
        <v>163</v>
      </c>
      <c r="I1750" s="511">
        <v>11038.84</v>
      </c>
      <c r="J1750" s="515">
        <v>1</v>
      </c>
      <c r="K1750" s="511"/>
      <c r="L1750" s="512"/>
      <c r="M1750" s="512"/>
    </row>
    <row r="1751" spans="1:13">
      <c r="A1751" s="533"/>
      <c r="B1751" s="559"/>
      <c r="C1751" s="79" t="s">
        <v>156</v>
      </c>
      <c r="D1751" s="172" t="s">
        <v>143</v>
      </c>
      <c r="E1751" s="168">
        <v>0.03</v>
      </c>
      <c r="F1751" s="27">
        <v>90</v>
      </c>
      <c r="G1751" s="169">
        <f t="shared" si="175"/>
        <v>2.6999999999999997</v>
      </c>
      <c r="H1751" s="511"/>
      <c r="I1751" s="511"/>
      <c r="J1751" s="511"/>
      <c r="K1751" s="511"/>
      <c r="L1751" s="512"/>
      <c r="M1751" s="512"/>
    </row>
    <row r="1752" spans="1:13">
      <c r="A1752" s="533"/>
      <c r="B1752" s="559"/>
      <c r="C1752" s="79" t="s">
        <v>144</v>
      </c>
      <c r="D1752" s="172" t="s">
        <v>143</v>
      </c>
      <c r="E1752" s="168">
        <v>0.05</v>
      </c>
      <c r="F1752" s="27">
        <v>190</v>
      </c>
      <c r="G1752" s="169">
        <f t="shared" si="175"/>
        <v>9.5</v>
      </c>
      <c r="H1752" s="511"/>
      <c r="I1752" s="511"/>
      <c r="J1752" s="511"/>
      <c r="K1752" s="511"/>
      <c r="L1752" s="512"/>
      <c r="M1752" s="512"/>
    </row>
    <row r="1753" spans="1:13">
      <c r="A1753" s="533"/>
      <c r="B1753" s="559"/>
      <c r="C1753" s="79" t="s">
        <v>383</v>
      </c>
      <c r="D1753" s="172" t="s">
        <v>27</v>
      </c>
      <c r="E1753" s="168">
        <v>2E-3</v>
      </c>
      <c r="F1753" s="23">
        <v>1560</v>
      </c>
      <c r="G1753" s="23">
        <f t="shared" si="175"/>
        <v>3.12</v>
      </c>
      <c r="H1753" s="511"/>
      <c r="I1753" s="511"/>
      <c r="J1753" s="511"/>
      <c r="K1753" s="511"/>
      <c r="L1753" s="512"/>
      <c r="M1753" s="512"/>
    </row>
    <row r="1754" spans="1:13">
      <c r="A1754" s="533"/>
      <c r="B1754" s="559"/>
      <c r="C1754" s="24" t="s">
        <v>150</v>
      </c>
      <c r="D1754" s="172" t="s">
        <v>146</v>
      </c>
      <c r="E1754" s="168">
        <v>1</v>
      </c>
      <c r="F1754" s="169">
        <v>23.5</v>
      </c>
      <c r="G1754" s="169">
        <f t="shared" si="175"/>
        <v>23.5</v>
      </c>
      <c r="H1754" s="511"/>
      <c r="I1754" s="511"/>
      <c r="J1754" s="511"/>
      <c r="K1754" s="511"/>
      <c r="L1754" s="512"/>
      <c r="M1754" s="512"/>
    </row>
    <row r="1755" spans="1:13">
      <c r="A1755" s="533"/>
      <c r="B1755" s="559"/>
      <c r="C1755" s="24" t="s">
        <v>516</v>
      </c>
      <c r="D1755" s="172" t="s">
        <v>147</v>
      </c>
      <c r="E1755" s="168">
        <v>1</v>
      </c>
      <c r="F1755" s="169">
        <v>13</v>
      </c>
      <c r="G1755" s="169">
        <f>E1755*F1755</f>
        <v>13</v>
      </c>
      <c r="H1755" s="511"/>
      <c r="I1755" s="511"/>
      <c r="J1755" s="511"/>
      <c r="K1755" s="511"/>
      <c r="L1755" s="512"/>
      <c r="M1755" s="512"/>
    </row>
    <row r="1756" spans="1:13">
      <c r="A1756" s="533"/>
      <c r="B1756" s="559"/>
      <c r="C1756" s="79" t="s">
        <v>519</v>
      </c>
      <c r="D1756" s="172" t="s">
        <v>147</v>
      </c>
      <c r="E1756" s="168">
        <v>1</v>
      </c>
      <c r="F1756" s="23">
        <v>33</v>
      </c>
      <c r="G1756" s="169">
        <f>E1756*F1756</f>
        <v>33</v>
      </c>
      <c r="H1756" s="511"/>
      <c r="I1756" s="511"/>
      <c r="J1756" s="511"/>
      <c r="K1756" s="511"/>
      <c r="L1756" s="512"/>
      <c r="M1756" s="512"/>
    </row>
    <row r="1757" spans="1:13">
      <c r="A1757" s="533"/>
      <c r="B1757" s="559"/>
      <c r="C1757" s="79" t="s">
        <v>35</v>
      </c>
      <c r="D1757" s="172" t="s">
        <v>34</v>
      </c>
      <c r="E1757" s="168">
        <v>15</v>
      </c>
      <c r="F1757" s="27">
        <v>1.77</v>
      </c>
      <c r="G1757" s="169">
        <f t="shared" si="175"/>
        <v>26.55</v>
      </c>
      <c r="H1757" s="511"/>
      <c r="I1757" s="511"/>
      <c r="J1757" s="511"/>
      <c r="K1757" s="511"/>
      <c r="L1757" s="512"/>
      <c r="M1757" s="512"/>
    </row>
    <row r="1758" spans="1:13">
      <c r="A1758" s="551" t="s">
        <v>127</v>
      </c>
      <c r="B1758" s="598"/>
      <c r="C1758" s="598"/>
      <c r="D1758" s="598"/>
      <c r="E1758" s="598"/>
      <c r="F1758" s="599"/>
      <c r="G1758" s="181">
        <f>SUM(G1750:G1757)</f>
        <v>113.3536</v>
      </c>
      <c r="H1758" s="168"/>
      <c r="I1758" s="168"/>
      <c r="J1758" s="168"/>
      <c r="K1758" s="168"/>
      <c r="L1758" s="192"/>
      <c r="M1758" s="181">
        <f>G1758+L1750</f>
        <v>113.3536</v>
      </c>
    </row>
    <row r="1759" spans="1:13">
      <c r="A1759" s="533" t="s">
        <v>734</v>
      </c>
      <c r="B1759" s="559" t="s">
        <v>1084</v>
      </c>
      <c r="C1759" s="24" t="s">
        <v>79</v>
      </c>
      <c r="D1759" s="172" t="s">
        <v>143</v>
      </c>
      <c r="E1759" s="168">
        <v>0.01</v>
      </c>
      <c r="F1759" s="27">
        <v>198.36</v>
      </c>
      <c r="G1759" s="169">
        <f t="shared" ref="G1759:G1766" si="176">E1759*F1759</f>
        <v>1.9836000000000003</v>
      </c>
      <c r="H1759" s="511" t="s">
        <v>163</v>
      </c>
      <c r="I1759" s="511">
        <v>11038.84</v>
      </c>
      <c r="J1759" s="515">
        <v>1</v>
      </c>
      <c r="K1759" s="511"/>
      <c r="L1759" s="512"/>
      <c r="M1759" s="512"/>
    </row>
    <row r="1760" spans="1:13">
      <c r="A1760" s="533"/>
      <c r="B1760" s="559"/>
      <c r="C1760" s="79" t="s">
        <v>156</v>
      </c>
      <c r="D1760" s="172" t="s">
        <v>143</v>
      </c>
      <c r="E1760" s="168">
        <v>0.03</v>
      </c>
      <c r="F1760" s="27">
        <v>90</v>
      </c>
      <c r="G1760" s="169">
        <f t="shared" si="176"/>
        <v>2.6999999999999997</v>
      </c>
      <c r="H1760" s="511"/>
      <c r="I1760" s="511"/>
      <c r="J1760" s="511"/>
      <c r="K1760" s="511"/>
      <c r="L1760" s="512"/>
      <c r="M1760" s="512"/>
    </row>
    <row r="1761" spans="1:13">
      <c r="A1761" s="533"/>
      <c r="B1761" s="559"/>
      <c r="C1761" s="79" t="s">
        <v>144</v>
      </c>
      <c r="D1761" s="172" t="s">
        <v>143</v>
      </c>
      <c r="E1761" s="168">
        <v>0.05</v>
      </c>
      <c r="F1761" s="27">
        <v>190</v>
      </c>
      <c r="G1761" s="169">
        <f t="shared" si="176"/>
        <v>9.5</v>
      </c>
      <c r="H1761" s="511"/>
      <c r="I1761" s="511"/>
      <c r="J1761" s="511"/>
      <c r="K1761" s="511"/>
      <c r="L1761" s="512"/>
      <c r="M1761" s="512"/>
    </row>
    <row r="1762" spans="1:13">
      <c r="A1762" s="533"/>
      <c r="B1762" s="559"/>
      <c r="C1762" s="79" t="s">
        <v>383</v>
      </c>
      <c r="D1762" s="172" t="s">
        <v>27</v>
      </c>
      <c r="E1762" s="168">
        <v>2E-3</v>
      </c>
      <c r="F1762" s="23">
        <v>1560</v>
      </c>
      <c r="G1762" s="23">
        <f t="shared" si="176"/>
        <v>3.12</v>
      </c>
      <c r="H1762" s="511"/>
      <c r="I1762" s="511"/>
      <c r="J1762" s="511"/>
      <c r="K1762" s="511"/>
      <c r="L1762" s="512"/>
      <c r="M1762" s="512"/>
    </row>
    <row r="1763" spans="1:13">
      <c r="A1763" s="533"/>
      <c r="B1763" s="559"/>
      <c r="C1763" s="24" t="s">
        <v>150</v>
      </c>
      <c r="D1763" s="172" t="s">
        <v>146</v>
      </c>
      <c r="E1763" s="168">
        <v>1</v>
      </c>
      <c r="F1763" s="169">
        <v>23.5</v>
      </c>
      <c r="G1763" s="169">
        <f t="shared" si="176"/>
        <v>23.5</v>
      </c>
      <c r="H1763" s="511"/>
      <c r="I1763" s="511"/>
      <c r="J1763" s="511"/>
      <c r="K1763" s="511"/>
      <c r="L1763" s="512"/>
      <c r="M1763" s="512"/>
    </row>
    <row r="1764" spans="1:13">
      <c r="A1764" s="533"/>
      <c r="B1764" s="559"/>
      <c r="C1764" s="24" t="s">
        <v>516</v>
      </c>
      <c r="D1764" s="172" t="s">
        <v>147</v>
      </c>
      <c r="E1764" s="168">
        <v>1</v>
      </c>
      <c r="F1764" s="169">
        <v>13</v>
      </c>
      <c r="G1764" s="169">
        <f>E1764*F1764</f>
        <v>13</v>
      </c>
      <c r="H1764" s="511"/>
      <c r="I1764" s="511"/>
      <c r="J1764" s="511"/>
      <c r="K1764" s="511"/>
      <c r="L1764" s="512"/>
      <c r="M1764" s="512"/>
    </row>
    <row r="1765" spans="1:13">
      <c r="A1765" s="533"/>
      <c r="B1765" s="559"/>
      <c r="C1765" s="79" t="s">
        <v>519</v>
      </c>
      <c r="D1765" s="172" t="s">
        <v>147</v>
      </c>
      <c r="E1765" s="168">
        <v>1</v>
      </c>
      <c r="F1765" s="23">
        <v>33</v>
      </c>
      <c r="G1765" s="169">
        <f>E1765*F1765</f>
        <v>33</v>
      </c>
      <c r="H1765" s="511"/>
      <c r="I1765" s="511"/>
      <c r="J1765" s="511"/>
      <c r="K1765" s="511"/>
      <c r="L1765" s="512"/>
      <c r="M1765" s="512"/>
    </row>
    <row r="1766" spans="1:13">
      <c r="A1766" s="533"/>
      <c r="B1766" s="559"/>
      <c r="C1766" s="79" t="s">
        <v>35</v>
      </c>
      <c r="D1766" s="172" t="s">
        <v>34</v>
      </c>
      <c r="E1766" s="168">
        <v>15</v>
      </c>
      <c r="F1766" s="27">
        <v>1.77</v>
      </c>
      <c r="G1766" s="169">
        <f t="shared" si="176"/>
        <v>26.55</v>
      </c>
      <c r="H1766" s="511"/>
      <c r="I1766" s="511"/>
      <c r="J1766" s="511"/>
      <c r="K1766" s="511"/>
      <c r="L1766" s="512"/>
      <c r="M1766" s="512"/>
    </row>
    <row r="1767" spans="1:13">
      <c r="A1767" s="551" t="s">
        <v>127</v>
      </c>
      <c r="B1767" s="598"/>
      <c r="C1767" s="598"/>
      <c r="D1767" s="598"/>
      <c r="E1767" s="598"/>
      <c r="F1767" s="599"/>
      <c r="G1767" s="181">
        <f>SUM(G1759:G1766)</f>
        <v>113.3536</v>
      </c>
      <c r="H1767" s="168"/>
      <c r="I1767" s="168"/>
      <c r="J1767" s="168"/>
      <c r="K1767" s="168"/>
      <c r="L1767" s="192"/>
      <c r="M1767" s="181">
        <f>G1767+L1759</f>
        <v>113.3536</v>
      </c>
    </row>
    <row r="1768" spans="1:13">
      <c r="A1768" s="533" t="s">
        <v>735</v>
      </c>
      <c r="B1768" s="559" t="s">
        <v>1085</v>
      </c>
      <c r="C1768" s="24" t="s">
        <v>79</v>
      </c>
      <c r="D1768" s="172" t="s">
        <v>143</v>
      </c>
      <c r="E1768" s="168">
        <v>0.01</v>
      </c>
      <c r="F1768" s="27">
        <v>198.36</v>
      </c>
      <c r="G1768" s="169">
        <f t="shared" ref="G1768:G1775" si="177">E1768*F1768</f>
        <v>1.9836000000000003</v>
      </c>
      <c r="H1768" s="511" t="s">
        <v>163</v>
      </c>
      <c r="I1768" s="511">
        <v>11038.84</v>
      </c>
      <c r="J1768" s="515">
        <v>1</v>
      </c>
      <c r="K1768" s="511"/>
      <c r="L1768" s="512"/>
      <c r="M1768" s="512"/>
    </row>
    <row r="1769" spans="1:13">
      <c r="A1769" s="533"/>
      <c r="B1769" s="559"/>
      <c r="C1769" s="79" t="s">
        <v>156</v>
      </c>
      <c r="D1769" s="172" t="s">
        <v>143</v>
      </c>
      <c r="E1769" s="168">
        <v>0.03</v>
      </c>
      <c r="F1769" s="27">
        <v>90</v>
      </c>
      <c r="G1769" s="169">
        <f t="shared" si="177"/>
        <v>2.6999999999999997</v>
      </c>
      <c r="H1769" s="511"/>
      <c r="I1769" s="511"/>
      <c r="J1769" s="511"/>
      <c r="K1769" s="511"/>
      <c r="L1769" s="512"/>
      <c r="M1769" s="512"/>
    </row>
    <row r="1770" spans="1:13">
      <c r="A1770" s="533"/>
      <c r="B1770" s="559"/>
      <c r="C1770" s="79" t="s">
        <v>144</v>
      </c>
      <c r="D1770" s="172" t="s">
        <v>143</v>
      </c>
      <c r="E1770" s="168">
        <v>0.05</v>
      </c>
      <c r="F1770" s="27">
        <v>190</v>
      </c>
      <c r="G1770" s="169">
        <f t="shared" si="177"/>
        <v>9.5</v>
      </c>
      <c r="H1770" s="511"/>
      <c r="I1770" s="511"/>
      <c r="J1770" s="511"/>
      <c r="K1770" s="511"/>
      <c r="L1770" s="512"/>
      <c r="M1770" s="512"/>
    </row>
    <row r="1771" spans="1:13">
      <c r="A1771" s="533"/>
      <c r="B1771" s="559"/>
      <c r="C1771" s="79" t="s">
        <v>383</v>
      </c>
      <c r="D1771" s="172" t="s">
        <v>27</v>
      </c>
      <c r="E1771" s="168">
        <v>2E-3</v>
      </c>
      <c r="F1771" s="23">
        <v>1560</v>
      </c>
      <c r="G1771" s="23">
        <f t="shared" si="177"/>
        <v>3.12</v>
      </c>
      <c r="H1771" s="511"/>
      <c r="I1771" s="511"/>
      <c r="J1771" s="511"/>
      <c r="K1771" s="511"/>
      <c r="L1771" s="512"/>
      <c r="M1771" s="512"/>
    </row>
    <row r="1772" spans="1:13">
      <c r="A1772" s="533"/>
      <c r="B1772" s="559"/>
      <c r="C1772" s="24" t="s">
        <v>150</v>
      </c>
      <c r="D1772" s="172" t="s">
        <v>146</v>
      </c>
      <c r="E1772" s="168">
        <v>1</v>
      </c>
      <c r="F1772" s="169">
        <v>23.5</v>
      </c>
      <c r="G1772" s="169">
        <f t="shared" si="177"/>
        <v>23.5</v>
      </c>
      <c r="H1772" s="511"/>
      <c r="I1772" s="511"/>
      <c r="J1772" s="511"/>
      <c r="K1772" s="511"/>
      <c r="L1772" s="512"/>
      <c r="M1772" s="512"/>
    </row>
    <row r="1773" spans="1:13">
      <c r="A1773" s="533"/>
      <c r="B1773" s="559"/>
      <c r="C1773" s="24" t="s">
        <v>516</v>
      </c>
      <c r="D1773" s="172" t="s">
        <v>147</v>
      </c>
      <c r="E1773" s="168">
        <v>1</v>
      </c>
      <c r="F1773" s="169">
        <v>13</v>
      </c>
      <c r="G1773" s="169">
        <f>E1773*F1773</f>
        <v>13</v>
      </c>
      <c r="H1773" s="511"/>
      <c r="I1773" s="511"/>
      <c r="J1773" s="511"/>
      <c r="K1773" s="511"/>
      <c r="L1773" s="512"/>
      <c r="M1773" s="512"/>
    </row>
    <row r="1774" spans="1:13">
      <c r="A1774" s="533"/>
      <c r="B1774" s="559"/>
      <c r="C1774" s="79" t="s">
        <v>519</v>
      </c>
      <c r="D1774" s="172" t="s">
        <v>147</v>
      </c>
      <c r="E1774" s="168">
        <v>1</v>
      </c>
      <c r="F1774" s="23">
        <v>33</v>
      </c>
      <c r="G1774" s="169">
        <f>E1774*F1774</f>
        <v>33</v>
      </c>
      <c r="H1774" s="511"/>
      <c r="I1774" s="511"/>
      <c r="J1774" s="511"/>
      <c r="K1774" s="511"/>
      <c r="L1774" s="512"/>
      <c r="M1774" s="512"/>
    </row>
    <row r="1775" spans="1:13">
      <c r="A1775" s="533"/>
      <c r="B1775" s="559"/>
      <c r="C1775" s="79" t="s">
        <v>35</v>
      </c>
      <c r="D1775" s="172" t="s">
        <v>34</v>
      </c>
      <c r="E1775" s="168">
        <v>15</v>
      </c>
      <c r="F1775" s="27">
        <v>1.77</v>
      </c>
      <c r="G1775" s="169">
        <f t="shared" si="177"/>
        <v>26.55</v>
      </c>
      <c r="H1775" s="511"/>
      <c r="I1775" s="511"/>
      <c r="J1775" s="511"/>
      <c r="K1775" s="511"/>
      <c r="L1775" s="512"/>
      <c r="M1775" s="512"/>
    </row>
    <row r="1776" spans="1:13">
      <c r="A1776" s="551" t="s">
        <v>127</v>
      </c>
      <c r="B1776" s="598"/>
      <c r="C1776" s="598"/>
      <c r="D1776" s="598"/>
      <c r="E1776" s="598"/>
      <c r="F1776" s="599"/>
      <c r="G1776" s="181">
        <f>SUM(G1768:G1775)</f>
        <v>113.3536</v>
      </c>
      <c r="H1776" s="168"/>
      <c r="I1776" s="168"/>
      <c r="J1776" s="168"/>
      <c r="K1776" s="168"/>
      <c r="L1776" s="192"/>
      <c r="M1776" s="181">
        <f>G1776+L1768</f>
        <v>113.3536</v>
      </c>
    </row>
    <row r="1777" spans="1:13">
      <c r="A1777" s="533" t="s">
        <v>736</v>
      </c>
      <c r="B1777" s="559" t="s">
        <v>1086</v>
      </c>
      <c r="C1777" s="24" t="s">
        <v>79</v>
      </c>
      <c r="D1777" s="172" t="s">
        <v>143</v>
      </c>
      <c r="E1777" s="168">
        <v>0.01</v>
      </c>
      <c r="F1777" s="27">
        <v>198.36</v>
      </c>
      <c r="G1777" s="169">
        <f t="shared" ref="G1777:G1784" si="178">E1777*F1777</f>
        <v>1.9836000000000003</v>
      </c>
      <c r="H1777" s="511" t="s">
        <v>163</v>
      </c>
      <c r="I1777" s="511">
        <v>11038.84</v>
      </c>
      <c r="J1777" s="515">
        <v>1</v>
      </c>
      <c r="K1777" s="511"/>
      <c r="L1777" s="512"/>
      <c r="M1777" s="512"/>
    </row>
    <row r="1778" spans="1:13">
      <c r="A1778" s="533"/>
      <c r="B1778" s="559"/>
      <c r="C1778" s="79" t="s">
        <v>156</v>
      </c>
      <c r="D1778" s="172" t="s">
        <v>143</v>
      </c>
      <c r="E1778" s="168">
        <v>0.03</v>
      </c>
      <c r="F1778" s="27">
        <v>90</v>
      </c>
      <c r="G1778" s="169">
        <f t="shared" si="178"/>
        <v>2.6999999999999997</v>
      </c>
      <c r="H1778" s="511"/>
      <c r="I1778" s="511"/>
      <c r="J1778" s="511"/>
      <c r="K1778" s="511"/>
      <c r="L1778" s="512"/>
      <c r="M1778" s="512"/>
    </row>
    <row r="1779" spans="1:13">
      <c r="A1779" s="533"/>
      <c r="B1779" s="559"/>
      <c r="C1779" s="79" t="s">
        <v>144</v>
      </c>
      <c r="D1779" s="172" t="s">
        <v>143</v>
      </c>
      <c r="E1779" s="168">
        <v>0.05</v>
      </c>
      <c r="F1779" s="27">
        <v>190</v>
      </c>
      <c r="G1779" s="169">
        <f t="shared" si="178"/>
        <v>9.5</v>
      </c>
      <c r="H1779" s="511"/>
      <c r="I1779" s="511"/>
      <c r="J1779" s="511"/>
      <c r="K1779" s="511"/>
      <c r="L1779" s="512"/>
      <c r="M1779" s="512"/>
    </row>
    <row r="1780" spans="1:13">
      <c r="A1780" s="533"/>
      <c r="B1780" s="559"/>
      <c r="C1780" s="79" t="s">
        <v>383</v>
      </c>
      <c r="D1780" s="172" t="s">
        <v>27</v>
      </c>
      <c r="E1780" s="168">
        <v>2E-3</v>
      </c>
      <c r="F1780" s="23">
        <v>1560</v>
      </c>
      <c r="G1780" s="23">
        <f t="shared" si="178"/>
        <v>3.12</v>
      </c>
      <c r="H1780" s="511"/>
      <c r="I1780" s="511"/>
      <c r="J1780" s="511"/>
      <c r="K1780" s="511"/>
      <c r="L1780" s="512"/>
      <c r="M1780" s="512"/>
    </row>
    <row r="1781" spans="1:13">
      <c r="A1781" s="533"/>
      <c r="B1781" s="559"/>
      <c r="C1781" s="24" t="s">
        <v>150</v>
      </c>
      <c r="D1781" s="172" t="s">
        <v>146</v>
      </c>
      <c r="E1781" s="168">
        <v>1</v>
      </c>
      <c r="F1781" s="169">
        <v>23.5</v>
      </c>
      <c r="G1781" s="169">
        <f t="shared" si="178"/>
        <v>23.5</v>
      </c>
      <c r="H1781" s="511"/>
      <c r="I1781" s="511"/>
      <c r="J1781" s="511"/>
      <c r="K1781" s="511"/>
      <c r="L1781" s="512"/>
      <c r="M1781" s="512"/>
    </row>
    <row r="1782" spans="1:13">
      <c r="A1782" s="533"/>
      <c r="B1782" s="559"/>
      <c r="C1782" s="24" t="s">
        <v>516</v>
      </c>
      <c r="D1782" s="172" t="s">
        <v>147</v>
      </c>
      <c r="E1782" s="168">
        <v>1</v>
      </c>
      <c r="F1782" s="169">
        <v>13</v>
      </c>
      <c r="G1782" s="169">
        <f t="shared" si="178"/>
        <v>13</v>
      </c>
      <c r="H1782" s="511"/>
      <c r="I1782" s="511"/>
      <c r="J1782" s="511"/>
      <c r="K1782" s="511"/>
      <c r="L1782" s="512"/>
      <c r="M1782" s="512"/>
    </row>
    <row r="1783" spans="1:13">
      <c r="A1783" s="533"/>
      <c r="B1783" s="559"/>
      <c r="C1783" s="79" t="s">
        <v>519</v>
      </c>
      <c r="D1783" s="172" t="s">
        <v>147</v>
      </c>
      <c r="E1783" s="168">
        <v>1</v>
      </c>
      <c r="F1783" s="23">
        <v>33</v>
      </c>
      <c r="G1783" s="169">
        <f>E1783*F1783</f>
        <v>33</v>
      </c>
      <c r="H1783" s="511"/>
      <c r="I1783" s="511"/>
      <c r="J1783" s="511"/>
      <c r="K1783" s="511"/>
      <c r="L1783" s="512"/>
      <c r="M1783" s="512"/>
    </row>
    <row r="1784" spans="1:13">
      <c r="A1784" s="533"/>
      <c r="B1784" s="559"/>
      <c r="C1784" s="79" t="s">
        <v>35</v>
      </c>
      <c r="D1784" s="172" t="s">
        <v>34</v>
      </c>
      <c r="E1784" s="168">
        <v>15</v>
      </c>
      <c r="F1784" s="27">
        <v>1.77</v>
      </c>
      <c r="G1784" s="169">
        <f t="shared" si="178"/>
        <v>26.55</v>
      </c>
      <c r="H1784" s="511"/>
      <c r="I1784" s="511"/>
      <c r="J1784" s="511"/>
      <c r="K1784" s="511"/>
      <c r="L1784" s="512"/>
      <c r="M1784" s="512"/>
    </row>
    <row r="1785" spans="1:13">
      <c r="A1785" s="551" t="s">
        <v>127</v>
      </c>
      <c r="B1785" s="598"/>
      <c r="C1785" s="598"/>
      <c r="D1785" s="598"/>
      <c r="E1785" s="598"/>
      <c r="F1785" s="599"/>
      <c r="G1785" s="181">
        <f>SUM(G1777:G1784)</f>
        <v>113.3536</v>
      </c>
      <c r="H1785" s="168"/>
      <c r="I1785" s="168"/>
      <c r="J1785" s="168"/>
      <c r="K1785" s="168"/>
      <c r="L1785" s="192"/>
      <c r="M1785" s="181">
        <f>G1785+L1777</f>
        <v>113.3536</v>
      </c>
    </row>
    <row r="1786" spans="1:13">
      <c r="A1786" s="533" t="s">
        <v>737</v>
      </c>
      <c r="B1786" s="559" t="s">
        <v>1087</v>
      </c>
      <c r="C1786" s="24" t="s">
        <v>79</v>
      </c>
      <c r="D1786" s="172" t="s">
        <v>143</v>
      </c>
      <c r="E1786" s="168">
        <v>0.01</v>
      </c>
      <c r="F1786" s="27">
        <v>198.36</v>
      </c>
      <c r="G1786" s="169">
        <f t="shared" ref="G1786:G1793" si="179">E1786*F1786</f>
        <v>1.9836000000000003</v>
      </c>
      <c r="H1786" s="511" t="s">
        <v>163</v>
      </c>
      <c r="I1786" s="511">
        <v>11038.84</v>
      </c>
      <c r="J1786" s="515">
        <v>1</v>
      </c>
      <c r="K1786" s="511"/>
      <c r="L1786" s="512"/>
      <c r="M1786" s="512"/>
    </row>
    <row r="1787" spans="1:13">
      <c r="A1787" s="533"/>
      <c r="B1787" s="559"/>
      <c r="C1787" s="79" t="s">
        <v>156</v>
      </c>
      <c r="D1787" s="172" t="s">
        <v>143</v>
      </c>
      <c r="E1787" s="168">
        <v>0.03</v>
      </c>
      <c r="F1787" s="27">
        <v>90</v>
      </c>
      <c r="G1787" s="169">
        <f t="shared" si="179"/>
        <v>2.6999999999999997</v>
      </c>
      <c r="H1787" s="511"/>
      <c r="I1787" s="511"/>
      <c r="J1787" s="511"/>
      <c r="K1787" s="511"/>
      <c r="L1787" s="512"/>
      <c r="M1787" s="512"/>
    </row>
    <row r="1788" spans="1:13">
      <c r="A1788" s="533"/>
      <c r="B1788" s="559"/>
      <c r="C1788" s="79" t="s">
        <v>144</v>
      </c>
      <c r="D1788" s="172" t="s">
        <v>143</v>
      </c>
      <c r="E1788" s="168">
        <v>0.05</v>
      </c>
      <c r="F1788" s="27">
        <v>190</v>
      </c>
      <c r="G1788" s="169">
        <f t="shared" si="179"/>
        <v>9.5</v>
      </c>
      <c r="H1788" s="511"/>
      <c r="I1788" s="511"/>
      <c r="J1788" s="511"/>
      <c r="K1788" s="511"/>
      <c r="L1788" s="512"/>
      <c r="M1788" s="512"/>
    </row>
    <row r="1789" spans="1:13">
      <c r="A1789" s="533"/>
      <c r="B1789" s="559"/>
      <c r="C1789" s="79" t="s">
        <v>383</v>
      </c>
      <c r="D1789" s="172" t="s">
        <v>27</v>
      </c>
      <c r="E1789" s="168">
        <v>2E-3</v>
      </c>
      <c r="F1789" s="23">
        <v>1560</v>
      </c>
      <c r="G1789" s="23">
        <f t="shared" si="179"/>
        <v>3.12</v>
      </c>
      <c r="H1789" s="511"/>
      <c r="I1789" s="511"/>
      <c r="J1789" s="511"/>
      <c r="K1789" s="511"/>
      <c r="L1789" s="512"/>
      <c r="M1789" s="512"/>
    </row>
    <row r="1790" spans="1:13">
      <c r="A1790" s="533"/>
      <c r="B1790" s="559"/>
      <c r="C1790" s="24" t="s">
        <v>150</v>
      </c>
      <c r="D1790" s="172" t="s">
        <v>146</v>
      </c>
      <c r="E1790" s="168">
        <v>1</v>
      </c>
      <c r="F1790" s="169">
        <v>23.5</v>
      </c>
      <c r="G1790" s="169">
        <f t="shared" si="179"/>
        <v>23.5</v>
      </c>
      <c r="H1790" s="511"/>
      <c r="I1790" s="511"/>
      <c r="J1790" s="511"/>
      <c r="K1790" s="511"/>
      <c r="L1790" s="512"/>
      <c r="M1790" s="512"/>
    </row>
    <row r="1791" spans="1:13">
      <c r="A1791" s="533"/>
      <c r="B1791" s="559"/>
      <c r="C1791" s="24" t="s">
        <v>516</v>
      </c>
      <c r="D1791" s="172" t="s">
        <v>147</v>
      </c>
      <c r="E1791" s="168">
        <v>1</v>
      </c>
      <c r="F1791" s="169">
        <v>13</v>
      </c>
      <c r="G1791" s="169">
        <f t="shared" si="179"/>
        <v>13</v>
      </c>
      <c r="H1791" s="511"/>
      <c r="I1791" s="511"/>
      <c r="J1791" s="511"/>
      <c r="K1791" s="511"/>
      <c r="L1791" s="512"/>
      <c r="M1791" s="512"/>
    </row>
    <row r="1792" spans="1:13">
      <c r="A1792" s="533"/>
      <c r="B1792" s="559"/>
      <c r="C1792" s="79" t="s">
        <v>519</v>
      </c>
      <c r="D1792" s="172" t="s">
        <v>147</v>
      </c>
      <c r="E1792" s="168">
        <v>1</v>
      </c>
      <c r="F1792" s="23">
        <v>33</v>
      </c>
      <c r="G1792" s="169">
        <f>E1792*F1792</f>
        <v>33</v>
      </c>
      <c r="H1792" s="511"/>
      <c r="I1792" s="511"/>
      <c r="J1792" s="511"/>
      <c r="K1792" s="511"/>
      <c r="L1792" s="512"/>
      <c r="M1792" s="512"/>
    </row>
    <row r="1793" spans="1:13">
      <c r="A1793" s="533"/>
      <c r="B1793" s="559"/>
      <c r="C1793" s="79" t="s">
        <v>35</v>
      </c>
      <c r="D1793" s="172" t="s">
        <v>34</v>
      </c>
      <c r="E1793" s="168">
        <v>15</v>
      </c>
      <c r="F1793" s="27">
        <v>1.77</v>
      </c>
      <c r="G1793" s="169">
        <f t="shared" si="179"/>
        <v>26.55</v>
      </c>
      <c r="H1793" s="511"/>
      <c r="I1793" s="511"/>
      <c r="J1793" s="511"/>
      <c r="K1793" s="511"/>
      <c r="L1793" s="512"/>
      <c r="M1793" s="512"/>
    </row>
    <row r="1794" spans="1:13">
      <c r="A1794" s="551" t="s">
        <v>127</v>
      </c>
      <c r="B1794" s="598"/>
      <c r="C1794" s="598"/>
      <c r="D1794" s="598"/>
      <c r="E1794" s="598"/>
      <c r="F1794" s="599"/>
      <c r="G1794" s="181">
        <f>SUM(G1786:G1793)</f>
        <v>113.3536</v>
      </c>
      <c r="H1794" s="168"/>
      <c r="I1794" s="168"/>
      <c r="J1794" s="168"/>
      <c r="K1794" s="168"/>
      <c r="L1794" s="192"/>
      <c r="M1794" s="181">
        <f>G1794+L1786</f>
        <v>113.3536</v>
      </c>
    </row>
    <row r="1795" spans="1:13">
      <c r="A1795" s="533" t="s">
        <v>738</v>
      </c>
      <c r="B1795" s="559" t="s">
        <v>195</v>
      </c>
      <c r="C1795" s="24" t="s">
        <v>79</v>
      </c>
      <c r="D1795" s="172" t="s">
        <v>143</v>
      </c>
      <c r="E1795" s="168">
        <v>0.01</v>
      </c>
      <c r="F1795" s="27">
        <v>198.36</v>
      </c>
      <c r="G1795" s="169">
        <f t="shared" ref="G1795:G1802" si="180">E1795*F1795</f>
        <v>1.9836000000000003</v>
      </c>
      <c r="H1795" s="511" t="s">
        <v>163</v>
      </c>
      <c r="I1795" s="511">
        <v>11038.84</v>
      </c>
      <c r="J1795" s="515">
        <v>1</v>
      </c>
      <c r="K1795" s="511"/>
      <c r="L1795" s="512"/>
      <c r="M1795" s="512"/>
    </row>
    <row r="1796" spans="1:13">
      <c r="A1796" s="533"/>
      <c r="B1796" s="559"/>
      <c r="C1796" s="79" t="s">
        <v>156</v>
      </c>
      <c r="D1796" s="172" t="s">
        <v>143</v>
      </c>
      <c r="E1796" s="168">
        <v>0.03</v>
      </c>
      <c r="F1796" s="27">
        <v>90</v>
      </c>
      <c r="G1796" s="169">
        <f t="shared" si="180"/>
        <v>2.6999999999999997</v>
      </c>
      <c r="H1796" s="511"/>
      <c r="I1796" s="511"/>
      <c r="J1796" s="511"/>
      <c r="K1796" s="511"/>
      <c r="L1796" s="512"/>
      <c r="M1796" s="512"/>
    </row>
    <row r="1797" spans="1:13">
      <c r="A1797" s="533"/>
      <c r="B1797" s="559"/>
      <c r="C1797" s="79" t="s">
        <v>144</v>
      </c>
      <c r="D1797" s="172" t="s">
        <v>143</v>
      </c>
      <c r="E1797" s="168">
        <v>0.05</v>
      </c>
      <c r="F1797" s="27">
        <v>190</v>
      </c>
      <c r="G1797" s="169">
        <f t="shared" si="180"/>
        <v>9.5</v>
      </c>
      <c r="H1797" s="511"/>
      <c r="I1797" s="511"/>
      <c r="J1797" s="511"/>
      <c r="K1797" s="511"/>
      <c r="L1797" s="512"/>
      <c r="M1797" s="512"/>
    </row>
    <row r="1798" spans="1:13">
      <c r="A1798" s="533"/>
      <c r="B1798" s="559"/>
      <c r="C1798" s="79" t="s">
        <v>383</v>
      </c>
      <c r="D1798" s="172" t="s">
        <v>27</v>
      </c>
      <c r="E1798" s="168">
        <v>2E-3</v>
      </c>
      <c r="F1798" s="23">
        <v>1560</v>
      </c>
      <c r="G1798" s="23">
        <f t="shared" si="180"/>
        <v>3.12</v>
      </c>
      <c r="H1798" s="511"/>
      <c r="I1798" s="511"/>
      <c r="J1798" s="511"/>
      <c r="K1798" s="511"/>
      <c r="L1798" s="512"/>
      <c r="M1798" s="512"/>
    </row>
    <row r="1799" spans="1:13">
      <c r="A1799" s="533"/>
      <c r="B1799" s="559"/>
      <c r="C1799" s="24" t="s">
        <v>150</v>
      </c>
      <c r="D1799" s="172" t="s">
        <v>147</v>
      </c>
      <c r="E1799" s="168">
        <v>1</v>
      </c>
      <c r="F1799" s="23">
        <v>33</v>
      </c>
      <c r="G1799" s="169">
        <f>E1799*F1799</f>
        <v>33</v>
      </c>
      <c r="H1799" s="511"/>
      <c r="I1799" s="511"/>
      <c r="J1799" s="511"/>
      <c r="K1799" s="511"/>
      <c r="L1799" s="512"/>
      <c r="M1799" s="512"/>
    </row>
    <row r="1800" spans="1:13">
      <c r="A1800" s="533"/>
      <c r="B1800" s="559"/>
      <c r="C1800" s="24" t="s">
        <v>516</v>
      </c>
      <c r="D1800" s="172" t="s">
        <v>147</v>
      </c>
      <c r="E1800" s="168">
        <v>1</v>
      </c>
      <c r="F1800" s="169">
        <v>13</v>
      </c>
      <c r="G1800" s="169">
        <f>E1800*F1800</f>
        <v>13</v>
      </c>
      <c r="H1800" s="511"/>
      <c r="I1800" s="511"/>
      <c r="J1800" s="511"/>
      <c r="K1800" s="511"/>
      <c r="L1800" s="512"/>
      <c r="M1800" s="512"/>
    </row>
    <row r="1801" spans="1:13">
      <c r="A1801" s="533"/>
      <c r="B1801" s="559"/>
      <c r="C1801" s="79" t="s">
        <v>519</v>
      </c>
      <c r="D1801" s="172" t="s">
        <v>146</v>
      </c>
      <c r="E1801" s="168">
        <v>1</v>
      </c>
      <c r="F1801" s="169">
        <v>23.5</v>
      </c>
      <c r="G1801" s="169">
        <f t="shared" si="180"/>
        <v>23.5</v>
      </c>
      <c r="H1801" s="511"/>
      <c r="I1801" s="511"/>
      <c r="J1801" s="511"/>
      <c r="K1801" s="511"/>
      <c r="L1801" s="512"/>
      <c r="M1801" s="512"/>
    </row>
    <row r="1802" spans="1:13">
      <c r="A1802" s="533"/>
      <c r="B1802" s="559"/>
      <c r="C1802" s="79" t="s">
        <v>35</v>
      </c>
      <c r="D1802" s="172" t="s">
        <v>34</v>
      </c>
      <c r="E1802" s="168">
        <v>15</v>
      </c>
      <c r="F1802" s="27">
        <v>1.77</v>
      </c>
      <c r="G1802" s="169">
        <f t="shared" si="180"/>
        <v>26.55</v>
      </c>
      <c r="H1802" s="511"/>
      <c r="I1802" s="511"/>
      <c r="J1802" s="511"/>
      <c r="K1802" s="511"/>
      <c r="L1802" s="512"/>
      <c r="M1802" s="512"/>
    </row>
    <row r="1803" spans="1:13">
      <c r="A1803" s="551" t="s">
        <v>127</v>
      </c>
      <c r="B1803" s="598"/>
      <c r="C1803" s="598"/>
      <c r="D1803" s="598"/>
      <c r="E1803" s="598"/>
      <c r="F1803" s="599"/>
      <c r="G1803" s="181">
        <f>SUM(G1795:G1802)</f>
        <v>113.3536</v>
      </c>
      <c r="H1803" s="168"/>
      <c r="I1803" s="168"/>
      <c r="J1803" s="168"/>
      <c r="K1803" s="168"/>
      <c r="L1803" s="192"/>
      <c r="M1803" s="181">
        <f>G1803+L1795</f>
        <v>113.3536</v>
      </c>
    </row>
    <row r="1804" spans="1:13">
      <c r="A1804" s="533" t="s">
        <v>739</v>
      </c>
      <c r="B1804" s="559" t="s">
        <v>876</v>
      </c>
      <c r="C1804" s="24" t="s">
        <v>79</v>
      </c>
      <c r="D1804" s="172" t="s">
        <v>143</v>
      </c>
      <c r="E1804" s="168">
        <v>0.1</v>
      </c>
      <c r="F1804" s="27">
        <v>198.36</v>
      </c>
      <c r="G1804" s="169">
        <f t="shared" ref="G1804:G1812" si="181">E1804*F1804</f>
        <v>19.836000000000002</v>
      </c>
      <c r="H1804" s="511" t="s">
        <v>163</v>
      </c>
      <c r="I1804" s="511">
        <v>11038.84</v>
      </c>
      <c r="J1804" s="515">
        <v>1</v>
      </c>
      <c r="K1804" s="511"/>
      <c r="L1804" s="512"/>
      <c r="M1804" s="512"/>
    </row>
    <row r="1805" spans="1:13">
      <c r="A1805" s="533"/>
      <c r="B1805" s="559"/>
      <c r="C1805" s="13" t="s">
        <v>156</v>
      </c>
      <c r="D1805" s="172" t="s">
        <v>143</v>
      </c>
      <c r="E1805" s="168">
        <v>0.03</v>
      </c>
      <c r="F1805" s="27">
        <v>90</v>
      </c>
      <c r="G1805" s="169">
        <f t="shared" si="181"/>
        <v>2.6999999999999997</v>
      </c>
      <c r="H1805" s="511"/>
      <c r="I1805" s="511"/>
      <c r="J1805" s="511"/>
      <c r="K1805" s="511"/>
      <c r="L1805" s="512"/>
      <c r="M1805" s="512"/>
    </row>
    <row r="1806" spans="1:13">
      <c r="A1806" s="533"/>
      <c r="B1806" s="559"/>
      <c r="C1806" s="13" t="s">
        <v>144</v>
      </c>
      <c r="D1806" s="172" t="s">
        <v>143</v>
      </c>
      <c r="E1806" s="168">
        <v>0.05</v>
      </c>
      <c r="F1806" s="27">
        <v>190</v>
      </c>
      <c r="G1806" s="169">
        <f t="shared" si="181"/>
        <v>9.5</v>
      </c>
      <c r="H1806" s="511"/>
      <c r="I1806" s="511"/>
      <c r="J1806" s="511"/>
      <c r="K1806" s="511"/>
      <c r="L1806" s="512"/>
      <c r="M1806" s="512"/>
    </row>
    <row r="1807" spans="1:13">
      <c r="A1807" s="533"/>
      <c r="B1807" s="559"/>
      <c r="C1807" s="79" t="s">
        <v>383</v>
      </c>
      <c r="D1807" s="172" t="s">
        <v>27</v>
      </c>
      <c r="E1807" s="168">
        <v>2E-3</v>
      </c>
      <c r="F1807" s="23">
        <v>1560</v>
      </c>
      <c r="G1807" s="23">
        <f t="shared" si="181"/>
        <v>3.12</v>
      </c>
      <c r="H1807" s="511"/>
      <c r="I1807" s="511"/>
      <c r="J1807" s="511"/>
      <c r="K1807" s="511"/>
      <c r="L1807" s="512"/>
      <c r="M1807" s="512"/>
    </row>
    <row r="1808" spans="1:13">
      <c r="A1808" s="533"/>
      <c r="B1808" s="559"/>
      <c r="C1808" s="24" t="s">
        <v>150</v>
      </c>
      <c r="D1808" s="172" t="s">
        <v>146</v>
      </c>
      <c r="E1808" s="168">
        <v>1</v>
      </c>
      <c r="F1808" s="169">
        <v>23.5</v>
      </c>
      <c r="G1808" s="169">
        <f t="shared" si="181"/>
        <v>23.5</v>
      </c>
      <c r="H1808" s="511"/>
      <c r="I1808" s="511"/>
      <c r="J1808" s="511"/>
      <c r="K1808" s="511"/>
      <c r="L1808" s="512"/>
      <c r="M1808" s="512"/>
    </row>
    <row r="1809" spans="1:13">
      <c r="A1809" s="533"/>
      <c r="B1809" s="559"/>
      <c r="C1809" s="24" t="s">
        <v>1</v>
      </c>
      <c r="D1809" s="172" t="s">
        <v>147</v>
      </c>
      <c r="E1809" s="168">
        <v>1</v>
      </c>
      <c r="F1809" s="169">
        <v>37.76</v>
      </c>
      <c r="G1809" s="169">
        <f t="shared" si="181"/>
        <v>37.76</v>
      </c>
      <c r="H1809" s="511"/>
      <c r="I1809" s="511"/>
      <c r="J1809" s="511"/>
      <c r="K1809" s="511"/>
      <c r="L1809" s="512"/>
      <c r="M1809" s="512"/>
    </row>
    <row r="1810" spans="1:13">
      <c r="A1810" s="533"/>
      <c r="B1810" s="559"/>
      <c r="C1810" s="24" t="s">
        <v>516</v>
      </c>
      <c r="D1810" s="172" t="s">
        <v>147</v>
      </c>
      <c r="E1810" s="168">
        <v>1</v>
      </c>
      <c r="F1810" s="169">
        <v>13</v>
      </c>
      <c r="G1810" s="169">
        <f t="shared" si="181"/>
        <v>13</v>
      </c>
      <c r="H1810" s="511"/>
      <c r="I1810" s="511"/>
      <c r="J1810" s="511"/>
      <c r="K1810" s="511"/>
      <c r="L1810" s="512"/>
      <c r="M1810" s="512"/>
    </row>
    <row r="1811" spans="1:13">
      <c r="A1811" s="533"/>
      <c r="B1811" s="559"/>
      <c r="C1811" s="74" t="s">
        <v>519</v>
      </c>
      <c r="D1811" s="172" t="s">
        <v>147</v>
      </c>
      <c r="E1811" s="168">
        <v>1</v>
      </c>
      <c r="F1811" s="23">
        <v>33</v>
      </c>
      <c r="G1811" s="169">
        <f>E1811*F1811</f>
        <v>33</v>
      </c>
      <c r="H1811" s="511"/>
      <c r="I1811" s="511"/>
      <c r="J1811" s="511"/>
      <c r="K1811" s="511"/>
      <c r="L1811" s="512"/>
      <c r="M1811" s="512"/>
    </row>
    <row r="1812" spans="1:13">
      <c r="A1812" s="533"/>
      <c r="B1812" s="559"/>
      <c r="C1812" s="13" t="s">
        <v>35</v>
      </c>
      <c r="D1812" s="172" t="s">
        <v>34</v>
      </c>
      <c r="E1812" s="168">
        <v>60</v>
      </c>
      <c r="F1812" s="27">
        <v>2.77</v>
      </c>
      <c r="G1812" s="169">
        <f t="shared" si="181"/>
        <v>166.2</v>
      </c>
      <c r="H1812" s="511"/>
      <c r="I1812" s="511"/>
      <c r="J1812" s="511"/>
      <c r="K1812" s="511"/>
      <c r="L1812" s="512"/>
      <c r="M1812" s="512"/>
    </row>
    <row r="1813" spans="1:13" ht="13.5" customHeight="1">
      <c r="A1813" s="551" t="s">
        <v>127</v>
      </c>
      <c r="B1813" s="598"/>
      <c r="C1813" s="598"/>
      <c r="D1813" s="598"/>
      <c r="E1813" s="598"/>
      <c r="F1813" s="599"/>
      <c r="G1813" s="181">
        <f>SUM(G1804:G1812)</f>
        <v>308.61599999999999</v>
      </c>
      <c r="H1813" s="168"/>
      <c r="I1813" s="168"/>
      <c r="J1813" s="168"/>
      <c r="K1813" s="168"/>
      <c r="L1813" s="192"/>
      <c r="M1813" s="181">
        <f>G1813+L1804</f>
        <v>308.61599999999999</v>
      </c>
    </row>
    <row r="1814" spans="1:13" ht="15.75">
      <c r="A1814" s="659" t="s">
        <v>696</v>
      </c>
      <c r="B1814" s="660"/>
      <c r="C1814" s="660"/>
      <c r="D1814" s="660"/>
      <c r="E1814" s="660"/>
      <c r="F1814" s="660"/>
      <c r="G1814" s="660"/>
      <c r="H1814" s="660"/>
      <c r="I1814" s="660"/>
      <c r="J1814" s="660"/>
      <c r="K1814" s="660"/>
      <c r="L1814" s="660"/>
      <c r="M1814" s="661"/>
    </row>
    <row r="1815" spans="1:13">
      <c r="A1815" s="536" t="s">
        <v>451</v>
      </c>
      <c r="B1815" s="539" t="s">
        <v>1088</v>
      </c>
      <c r="C1815" s="5" t="s">
        <v>144</v>
      </c>
      <c r="D1815" s="274" t="s">
        <v>143</v>
      </c>
      <c r="E1815" s="34">
        <v>1.2999999999999999E-2</v>
      </c>
      <c r="F1815" s="34">
        <v>190</v>
      </c>
      <c r="G1815" s="34">
        <f>F1815*E1815</f>
        <v>2.4699999999999998</v>
      </c>
      <c r="H1815" s="289"/>
      <c r="I1815" s="289"/>
      <c r="J1815" s="289"/>
      <c r="K1815" s="289"/>
      <c r="L1815" s="289"/>
      <c r="M1815" s="289"/>
    </row>
    <row r="1816" spans="1:13">
      <c r="A1816" s="537"/>
      <c r="B1816" s="540"/>
      <c r="C1816" s="5" t="s">
        <v>198</v>
      </c>
      <c r="D1816" s="274" t="s">
        <v>143</v>
      </c>
      <c r="E1816" s="34">
        <v>2E-3</v>
      </c>
      <c r="F1816" s="34">
        <v>198.36</v>
      </c>
      <c r="G1816" s="35">
        <f>F1816*E1816</f>
        <v>0.39672000000000002</v>
      </c>
      <c r="H1816" s="289"/>
      <c r="I1816" s="289"/>
      <c r="J1816" s="289"/>
      <c r="K1816" s="289"/>
      <c r="L1816" s="289"/>
      <c r="M1816" s="289"/>
    </row>
    <row r="1817" spans="1:13">
      <c r="A1817" s="538"/>
      <c r="B1817" s="541"/>
      <c r="C1817" s="36" t="s">
        <v>383</v>
      </c>
      <c r="D1817" s="126" t="s">
        <v>27</v>
      </c>
      <c r="E1817" s="188">
        <v>2E-3</v>
      </c>
      <c r="F1817" s="33">
        <v>1560</v>
      </c>
      <c r="G1817" s="33">
        <f>E1817*F1817</f>
        <v>3.12</v>
      </c>
      <c r="H1817" s="290"/>
      <c r="I1817" s="290"/>
      <c r="J1817" s="290"/>
      <c r="K1817" s="290"/>
      <c r="L1817" s="290"/>
      <c r="M1817" s="290"/>
    </row>
    <row r="1818" spans="1:13">
      <c r="A1818" s="551" t="s">
        <v>127</v>
      </c>
      <c r="B1818" s="598"/>
      <c r="C1818" s="598"/>
      <c r="D1818" s="598"/>
      <c r="E1818" s="598"/>
      <c r="F1818" s="599"/>
      <c r="G1818" s="14">
        <f>G1815+G1816+G1817</f>
        <v>5.98672</v>
      </c>
      <c r="H1818" s="290"/>
      <c r="I1818" s="290"/>
      <c r="J1818" s="290"/>
      <c r="K1818" s="290"/>
      <c r="L1818" s="290"/>
      <c r="M1818" s="40">
        <f>G1818</f>
        <v>5.98672</v>
      </c>
    </row>
    <row r="1819" spans="1:13">
      <c r="A1819" s="536" t="s">
        <v>441</v>
      </c>
      <c r="B1819" s="539" t="s">
        <v>1089</v>
      </c>
      <c r="C1819" s="5" t="s">
        <v>144</v>
      </c>
      <c r="D1819" s="274" t="s">
        <v>143</v>
      </c>
      <c r="E1819" s="34">
        <v>1.2999999999999999E-2</v>
      </c>
      <c r="F1819" s="34">
        <v>190</v>
      </c>
      <c r="G1819" s="34">
        <f>F1819*E1819</f>
        <v>2.4699999999999998</v>
      </c>
      <c r="H1819" s="290"/>
      <c r="I1819" s="290"/>
      <c r="J1819" s="290"/>
      <c r="K1819" s="290"/>
      <c r="L1819" s="290"/>
      <c r="M1819" s="39"/>
    </row>
    <row r="1820" spans="1:13">
      <c r="A1820" s="537"/>
      <c r="B1820" s="540"/>
      <c r="C1820" s="5" t="s">
        <v>198</v>
      </c>
      <c r="D1820" s="274" t="s">
        <v>143</v>
      </c>
      <c r="E1820" s="34">
        <v>2E-3</v>
      </c>
      <c r="F1820" s="34">
        <v>198.36</v>
      </c>
      <c r="G1820" s="35">
        <f>F1820*E1820</f>
        <v>0.39672000000000002</v>
      </c>
      <c r="H1820" s="290"/>
      <c r="I1820" s="290"/>
      <c r="J1820" s="290"/>
      <c r="K1820" s="290"/>
      <c r="L1820" s="290"/>
      <c r="M1820" s="39"/>
    </row>
    <row r="1821" spans="1:13">
      <c r="A1821" s="538"/>
      <c r="B1821" s="541"/>
      <c r="C1821" s="36" t="s">
        <v>383</v>
      </c>
      <c r="D1821" s="126" t="s">
        <v>27</v>
      </c>
      <c r="E1821" s="188">
        <v>2E-3</v>
      </c>
      <c r="F1821" s="33">
        <v>1560</v>
      </c>
      <c r="G1821" s="33">
        <f>E1821*F1821</f>
        <v>3.12</v>
      </c>
      <c r="H1821" s="290"/>
      <c r="I1821" s="290"/>
      <c r="J1821" s="290"/>
      <c r="K1821" s="290"/>
      <c r="L1821" s="290"/>
      <c r="M1821" s="39"/>
    </row>
    <row r="1822" spans="1:13">
      <c r="A1822" s="551" t="s">
        <v>127</v>
      </c>
      <c r="B1822" s="598"/>
      <c r="C1822" s="598"/>
      <c r="D1822" s="598"/>
      <c r="E1822" s="598"/>
      <c r="F1822" s="599"/>
      <c r="G1822" s="14">
        <f>G1819+G1820+G1821</f>
        <v>5.98672</v>
      </c>
      <c r="H1822" s="290"/>
      <c r="I1822" s="290"/>
      <c r="J1822" s="290"/>
      <c r="K1822" s="290"/>
      <c r="L1822" s="290"/>
      <c r="M1822" s="40">
        <f>G1822</f>
        <v>5.98672</v>
      </c>
    </row>
    <row r="1823" spans="1:13">
      <c r="A1823" s="536" t="s">
        <v>442</v>
      </c>
      <c r="B1823" s="539" t="s">
        <v>1090</v>
      </c>
      <c r="C1823" s="5" t="s">
        <v>144</v>
      </c>
      <c r="D1823" s="274" t="s">
        <v>143</v>
      </c>
      <c r="E1823" s="34">
        <v>1.2999999999999999E-2</v>
      </c>
      <c r="F1823" s="34">
        <v>190</v>
      </c>
      <c r="G1823" s="34">
        <f>F1823*E1823</f>
        <v>2.4699999999999998</v>
      </c>
      <c r="H1823" s="290"/>
      <c r="I1823" s="290"/>
      <c r="J1823" s="290"/>
      <c r="K1823" s="290"/>
      <c r="L1823" s="290"/>
      <c r="M1823" s="39"/>
    </row>
    <row r="1824" spans="1:13">
      <c r="A1824" s="537"/>
      <c r="B1824" s="540"/>
      <c r="C1824" s="5" t="s">
        <v>198</v>
      </c>
      <c r="D1824" s="274" t="s">
        <v>143</v>
      </c>
      <c r="E1824" s="34">
        <v>2E-3</v>
      </c>
      <c r="F1824" s="34">
        <v>198.36</v>
      </c>
      <c r="G1824" s="35">
        <f>F1824*E1824</f>
        <v>0.39672000000000002</v>
      </c>
      <c r="H1824" s="290"/>
      <c r="I1824" s="290"/>
      <c r="J1824" s="290"/>
      <c r="K1824" s="290"/>
      <c r="L1824" s="290"/>
      <c r="M1824" s="39"/>
    </row>
    <row r="1825" spans="1:13">
      <c r="A1825" s="538"/>
      <c r="B1825" s="541"/>
      <c r="C1825" s="36" t="s">
        <v>383</v>
      </c>
      <c r="D1825" s="126" t="s">
        <v>27</v>
      </c>
      <c r="E1825" s="188">
        <v>2E-3</v>
      </c>
      <c r="F1825" s="33">
        <v>1560</v>
      </c>
      <c r="G1825" s="33">
        <f>E1825*F1825</f>
        <v>3.12</v>
      </c>
      <c r="H1825" s="290"/>
      <c r="I1825" s="290"/>
      <c r="J1825" s="290"/>
      <c r="K1825" s="290"/>
      <c r="L1825" s="290"/>
      <c r="M1825" s="39"/>
    </row>
    <row r="1826" spans="1:13">
      <c r="A1826" s="551" t="s">
        <v>127</v>
      </c>
      <c r="B1826" s="598"/>
      <c r="C1826" s="598"/>
      <c r="D1826" s="598"/>
      <c r="E1826" s="598"/>
      <c r="F1826" s="599"/>
      <c r="G1826" s="14">
        <f>G1823+G1824+G1825</f>
        <v>5.98672</v>
      </c>
      <c r="H1826" s="290"/>
      <c r="I1826" s="290"/>
      <c r="J1826" s="290"/>
      <c r="K1826" s="290"/>
      <c r="L1826" s="290"/>
      <c r="M1826" s="40">
        <f>G1826</f>
        <v>5.98672</v>
      </c>
    </row>
    <row r="1827" spans="1:13">
      <c r="A1827" s="536" t="s">
        <v>443</v>
      </c>
      <c r="B1827" s="539" t="s">
        <v>1091</v>
      </c>
      <c r="C1827" s="5" t="s">
        <v>144</v>
      </c>
      <c r="D1827" s="274" t="s">
        <v>143</v>
      </c>
      <c r="E1827" s="34">
        <v>1.2999999999999999E-2</v>
      </c>
      <c r="F1827" s="34">
        <v>190</v>
      </c>
      <c r="G1827" s="34">
        <f>F1827*E1827</f>
        <v>2.4699999999999998</v>
      </c>
      <c r="H1827" s="290"/>
      <c r="I1827" s="290"/>
      <c r="J1827" s="290"/>
      <c r="K1827" s="290"/>
      <c r="L1827" s="290"/>
      <c r="M1827" s="39"/>
    </row>
    <row r="1828" spans="1:13">
      <c r="A1828" s="537"/>
      <c r="B1828" s="540"/>
      <c r="C1828" s="5" t="s">
        <v>198</v>
      </c>
      <c r="D1828" s="274" t="s">
        <v>143</v>
      </c>
      <c r="E1828" s="34">
        <v>2E-3</v>
      </c>
      <c r="F1828" s="34">
        <v>198.36</v>
      </c>
      <c r="G1828" s="35">
        <f>F1828*E1828</f>
        <v>0.39672000000000002</v>
      </c>
      <c r="H1828" s="290"/>
      <c r="I1828" s="290"/>
      <c r="J1828" s="290"/>
      <c r="K1828" s="290"/>
      <c r="L1828" s="290"/>
      <c r="M1828" s="39"/>
    </row>
    <row r="1829" spans="1:13">
      <c r="A1829" s="538"/>
      <c r="B1829" s="541"/>
      <c r="C1829" s="36" t="s">
        <v>383</v>
      </c>
      <c r="D1829" s="126" t="s">
        <v>27</v>
      </c>
      <c r="E1829" s="188">
        <v>2E-3</v>
      </c>
      <c r="F1829" s="33">
        <v>1560</v>
      </c>
      <c r="G1829" s="33">
        <f>E1829*F1829</f>
        <v>3.12</v>
      </c>
      <c r="H1829" s="290"/>
      <c r="I1829" s="290"/>
      <c r="J1829" s="290"/>
      <c r="K1829" s="290"/>
      <c r="L1829" s="290"/>
      <c r="M1829" s="39"/>
    </row>
    <row r="1830" spans="1:13">
      <c r="A1830" s="551" t="s">
        <v>127</v>
      </c>
      <c r="B1830" s="598"/>
      <c r="C1830" s="598"/>
      <c r="D1830" s="598"/>
      <c r="E1830" s="598"/>
      <c r="F1830" s="599"/>
      <c r="G1830" s="14">
        <f>G1827+G1828+G1829</f>
        <v>5.98672</v>
      </c>
      <c r="H1830" s="290"/>
      <c r="I1830" s="290"/>
      <c r="J1830" s="290"/>
      <c r="K1830" s="290"/>
      <c r="L1830" s="290"/>
      <c r="M1830" s="40">
        <f>G1830</f>
        <v>5.98672</v>
      </c>
    </row>
    <row r="1831" spans="1:13">
      <c r="A1831" s="536" t="s">
        <v>444</v>
      </c>
      <c r="B1831" s="539" t="s">
        <v>1092</v>
      </c>
      <c r="C1831" s="5" t="s">
        <v>144</v>
      </c>
      <c r="D1831" s="274" t="s">
        <v>143</v>
      </c>
      <c r="E1831" s="34">
        <v>1.2999999999999999E-2</v>
      </c>
      <c r="F1831" s="34">
        <v>190</v>
      </c>
      <c r="G1831" s="34">
        <f>F1831*E1831</f>
        <v>2.4699999999999998</v>
      </c>
      <c r="H1831" s="290"/>
      <c r="I1831" s="290"/>
      <c r="J1831" s="290"/>
      <c r="K1831" s="290"/>
      <c r="L1831" s="290"/>
      <c r="M1831" s="39"/>
    </row>
    <row r="1832" spans="1:13">
      <c r="A1832" s="537"/>
      <c r="B1832" s="540"/>
      <c r="C1832" s="5" t="s">
        <v>198</v>
      </c>
      <c r="D1832" s="274" t="s">
        <v>143</v>
      </c>
      <c r="E1832" s="34">
        <v>2E-3</v>
      </c>
      <c r="F1832" s="34">
        <v>198.36</v>
      </c>
      <c r="G1832" s="35">
        <f>F1832*E1832</f>
        <v>0.39672000000000002</v>
      </c>
      <c r="H1832" s="290"/>
      <c r="I1832" s="290"/>
      <c r="J1832" s="290"/>
      <c r="K1832" s="290"/>
      <c r="L1832" s="290"/>
      <c r="M1832" s="39"/>
    </row>
    <row r="1833" spans="1:13">
      <c r="A1833" s="538"/>
      <c r="B1833" s="541"/>
      <c r="C1833" s="36" t="s">
        <v>383</v>
      </c>
      <c r="D1833" s="126" t="s">
        <v>27</v>
      </c>
      <c r="E1833" s="188">
        <v>2E-3</v>
      </c>
      <c r="F1833" s="33">
        <v>1560</v>
      </c>
      <c r="G1833" s="33">
        <f>E1833*F1833</f>
        <v>3.12</v>
      </c>
      <c r="H1833" s="290"/>
      <c r="I1833" s="290"/>
      <c r="J1833" s="290"/>
      <c r="K1833" s="290"/>
      <c r="L1833" s="290"/>
      <c r="M1833" s="39"/>
    </row>
    <row r="1834" spans="1:13">
      <c r="A1834" s="551" t="s">
        <v>127</v>
      </c>
      <c r="B1834" s="598"/>
      <c r="C1834" s="598"/>
      <c r="D1834" s="598"/>
      <c r="E1834" s="598"/>
      <c r="F1834" s="599"/>
      <c r="G1834" s="14">
        <f>G1831+G1832+G1833</f>
        <v>5.98672</v>
      </c>
      <c r="H1834" s="290"/>
      <c r="I1834" s="290"/>
      <c r="J1834" s="290"/>
      <c r="K1834" s="290"/>
      <c r="L1834" s="290"/>
      <c r="M1834" s="40">
        <f>G1834</f>
        <v>5.98672</v>
      </c>
    </row>
    <row r="1835" spans="1:13">
      <c r="A1835" s="536" t="s">
        <v>445</v>
      </c>
      <c r="B1835" s="550" t="s">
        <v>1093</v>
      </c>
      <c r="C1835" s="5" t="s">
        <v>144</v>
      </c>
      <c r="D1835" s="274" t="s">
        <v>143</v>
      </c>
      <c r="E1835" s="34">
        <v>1.2999999999999999E-2</v>
      </c>
      <c r="F1835" s="34">
        <v>190</v>
      </c>
      <c r="G1835" s="34">
        <f>F1835*E1835</f>
        <v>2.4699999999999998</v>
      </c>
      <c r="H1835" s="290"/>
      <c r="I1835" s="290"/>
      <c r="J1835" s="290"/>
      <c r="K1835" s="290"/>
      <c r="L1835" s="290"/>
      <c r="M1835" s="39"/>
    </row>
    <row r="1836" spans="1:13">
      <c r="A1836" s="537"/>
      <c r="B1836" s="544"/>
      <c r="C1836" s="5" t="s">
        <v>198</v>
      </c>
      <c r="D1836" s="274" t="s">
        <v>143</v>
      </c>
      <c r="E1836" s="34">
        <v>2E-3</v>
      </c>
      <c r="F1836" s="34">
        <v>198.36</v>
      </c>
      <c r="G1836" s="35">
        <f>F1836*E1836</f>
        <v>0.39672000000000002</v>
      </c>
      <c r="H1836" s="290"/>
      <c r="I1836" s="290"/>
      <c r="J1836" s="290"/>
      <c r="K1836" s="290"/>
      <c r="L1836" s="290"/>
      <c r="M1836" s="39"/>
    </row>
    <row r="1837" spans="1:13">
      <c r="A1837" s="537"/>
      <c r="B1837" s="544"/>
      <c r="C1837" s="5" t="s">
        <v>35</v>
      </c>
      <c r="D1837" s="274" t="s">
        <v>143</v>
      </c>
      <c r="E1837" s="34">
        <v>5.0000000000000001E-3</v>
      </c>
      <c r="F1837" s="34">
        <v>833.33</v>
      </c>
      <c r="G1837" s="35">
        <f>F1837*E1837</f>
        <v>4.1666500000000006</v>
      </c>
      <c r="H1837" s="290"/>
      <c r="I1837" s="290"/>
      <c r="J1837" s="290"/>
      <c r="K1837" s="290"/>
      <c r="L1837" s="290"/>
      <c r="M1837" s="39"/>
    </row>
    <row r="1838" spans="1:13">
      <c r="A1838" s="538"/>
      <c r="B1838" s="545"/>
      <c r="C1838" s="36" t="s">
        <v>383</v>
      </c>
      <c r="D1838" s="126" t="s">
        <v>27</v>
      </c>
      <c r="E1838" s="188">
        <v>2E-3</v>
      </c>
      <c r="F1838" s="33">
        <v>1560</v>
      </c>
      <c r="G1838" s="33">
        <f>E1838*F1838</f>
        <v>3.12</v>
      </c>
      <c r="H1838" s="290"/>
      <c r="I1838" s="290"/>
      <c r="J1838" s="290"/>
      <c r="K1838" s="290"/>
      <c r="L1838" s="290"/>
      <c r="M1838" s="39"/>
    </row>
    <row r="1839" spans="1:13">
      <c r="A1839" s="551" t="s">
        <v>127</v>
      </c>
      <c r="B1839" s="598"/>
      <c r="C1839" s="598"/>
      <c r="D1839" s="598"/>
      <c r="E1839" s="598"/>
      <c r="F1839" s="599"/>
      <c r="G1839" s="14">
        <f>G1835+G1836+G1837+G1838</f>
        <v>10.153370000000001</v>
      </c>
      <c r="H1839" s="290"/>
      <c r="I1839" s="290"/>
      <c r="J1839" s="290"/>
      <c r="K1839" s="290"/>
      <c r="L1839" s="290"/>
      <c r="M1839" s="40">
        <f>G1839</f>
        <v>10.153370000000001</v>
      </c>
    </row>
    <row r="1840" spans="1:13">
      <c r="A1840" s="536" t="s">
        <v>446</v>
      </c>
      <c r="B1840" s="539" t="s">
        <v>1094</v>
      </c>
      <c r="C1840" s="5" t="s">
        <v>144</v>
      </c>
      <c r="D1840" s="274" t="s">
        <v>143</v>
      </c>
      <c r="E1840" s="34">
        <v>1.2999999999999999E-2</v>
      </c>
      <c r="F1840" s="34">
        <v>190</v>
      </c>
      <c r="G1840" s="34">
        <f>F1840*E1840</f>
        <v>2.4699999999999998</v>
      </c>
      <c r="H1840" s="290"/>
      <c r="I1840" s="290"/>
      <c r="J1840" s="290"/>
      <c r="K1840" s="290"/>
      <c r="L1840" s="290"/>
      <c r="M1840" s="39"/>
    </row>
    <row r="1841" spans="1:13">
      <c r="A1841" s="537"/>
      <c r="B1841" s="540"/>
      <c r="C1841" s="5" t="s">
        <v>452</v>
      </c>
      <c r="D1841" s="274" t="s">
        <v>143</v>
      </c>
      <c r="E1841" s="34">
        <v>5.0000000000000001E-3</v>
      </c>
      <c r="F1841" s="34">
        <v>7140</v>
      </c>
      <c r="G1841" s="34">
        <f>F1841*E1841</f>
        <v>35.700000000000003</v>
      </c>
      <c r="H1841" s="290"/>
      <c r="I1841" s="290"/>
      <c r="J1841" s="290"/>
      <c r="K1841" s="290"/>
      <c r="L1841" s="290"/>
      <c r="M1841" s="39"/>
    </row>
    <row r="1842" spans="1:13">
      <c r="A1842" s="537"/>
      <c r="B1842" s="540"/>
      <c r="C1842" s="5" t="s">
        <v>198</v>
      </c>
      <c r="D1842" s="274" t="s">
        <v>143</v>
      </c>
      <c r="E1842" s="34">
        <v>2E-3</v>
      </c>
      <c r="F1842" s="34">
        <v>198.36</v>
      </c>
      <c r="G1842" s="35">
        <f>F1842*E1842</f>
        <v>0.39672000000000002</v>
      </c>
      <c r="H1842" s="290"/>
      <c r="I1842" s="290"/>
      <c r="J1842" s="290"/>
      <c r="K1842" s="290"/>
      <c r="L1842" s="290"/>
      <c r="M1842" s="39"/>
    </row>
    <row r="1843" spans="1:13">
      <c r="A1843" s="538"/>
      <c r="B1843" s="541"/>
      <c r="C1843" s="36" t="s">
        <v>383</v>
      </c>
      <c r="D1843" s="126" t="s">
        <v>27</v>
      </c>
      <c r="E1843" s="188">
        <v>2E-3</v>
      </c>
      <c r="F1843" s="33">
        <v>1560</v>
      </c>
      <c r="G1843" s="33">
        <f>E1843*F1843</f>
        <v>3.12</v>
      </c>
      <c r="H1843" s="290"/>
      <c r="I1843" s="290"/>
      <c r="J1843" s="290"/>
      <c r="K1843" s="290"/>
      <c r="L1843" s="290"/>
      <c r="M1843" s="39"/>
    </row>
    <row r="1844" spans="1:13">
      <c r="A1844" s="551" t="s">
        <v>127</v>
      </c>
      <c r="B1844" s="598"/>
      <c r="C1844" s="598"/>
      <c r="D1844" s="598"/>
      <c r="E1844" s="598"/>
      <c r="F1844" s="599"/>
      <c r="G1844" s="37">
        <f>G1840+G1841+G1842+G1843</f>
        <v>41.686720000000001</v>
      </c>
      <c r="H1844" s="290"/>
      <c r="I1844" s="290"/>
      <c r="J1844" s="290"/>
      <c r="K1844" s="290"/>
      <c r="L1844" s="290"/>
      <c r="M1844" s="41">
        <f>G1844</f>
        <v>41.686720000000001</v>
      </c>
    </row>
    <row r="1845" spans="1:13">
      <c r="A1845" s="536" t="s">
        <v>447</v>
      </c>
      <c r="B1845" s="539" t="s">
        <v>1095</v>
      </c>
      <c r="C1845" s="5" t="s">
        <v>144</v>
      </c>
      <c r="D1845" s="274" t="s">
        <v>143</v>
      </c>
      <c r="E1845" s="34">
        <v>1.2999999999999999E-2</v>
      </c>
      <c r="F1845" s="34">
        <v>190</v>
      </c>
      <c r="G1845" s="34">
        <f>F1845*E1845</f>
        <v>2.4699999999999998</v>
      </c>
      <c r="H1845" s="290"/>
      <c r="I1845" s="290"/>
      <c r="J1845" s="290"/>
      <c r="K1845" s="290"/>
      <c r="L1845" s="290"/>
      <c r="M1845" s="39"/>
    </row>
    <row r="1846" spans="1:13">
      <c r="A1846" s="542"/>
      <c r="B1846" s="544"/>
      <c r="C1846" s="5" t="s">
        <v>198</v>
      </c>
      <c r="D1846" s="274" t="s">
        <v>143</v>
      </c>
      <c r="E1846" s="34">
        <v>2E-3</v>
      </c>
      <c r="F1846" s="34">
        <v>198.36</v>
      </c>
      <c r="G1846" s="35">
        <f>F1846*E1846</f>
        <v>0.39672000000000002</v>
      </c>
      <c r="H1846" s="290"/>
      <c r="I1846" s="290"/>
      <c r="J1846" s="290"/>
      <c r="K1846" s="290"/>
      <c r="L1846" s="290"/>
      <c r="M1846" s="39"/>
    </row>
    <row r="1847" spans="1:13">
      <c r="A1847" s="543"/>
      <c r="B1847" s="545"/>
      <c r="C1847" s="36" t="s">
        <v>383</v>
      </c>
      <c r="D1847" s="126" t="s">
        <v>50</v>
      </c>
      <c r="E1847" s="188">
        <v>2E-3</v>
      </c>
      <c r="F1847" s="33">
        <v>1560</v>
      </c>
      <c r="G1847" s="33">
        <f>E1847*F1847</f>
        <v>3.12</v>
      </c>
      <c r="H1847" s="290"/>
      <c r="I1847" s="290"/>
      <c r="J1847" s="290"/>
      <c r="K1847" s="290"/>
      <c r="L1847" s="290"/>
      <c r="M1847" s="39"/>
    </row>
    <row r="1848" spans="1:13">
      <c r="A1848" s="551" t="s">
        <v>127</v>
      </c>
      <c r="B1848" s="598"/>
      <c r="C1848" s="598"/>
      <c r="D1848" s="598"/>
      <c r="E1848" s="598"/>
      <c r="F1848" s="599"/>
      <c r="G1848" s="14">
        <f>G1845+G1846+G1847</f>
        <v>5.98672</v>
      </c>
      <c r="H1848" s="290"/>
      <c r="I1848" s="290"/>
      <c r="J1848" s="290"/>
      <c r="K1848" s="290"/>
      <c r="L1848" s="290"/>
      <c r="M1848" s="40">
        <f>G1848</f>
        <v>5.98672</v>
      </c>
    </row>
    <row r="1849" spans="1:13">
      <c r="A1849" s="536" t="s">
        <v>448</v>
      </c>
      <c r="B1849" s="539" t="s">
        <v>1096</v>
      </c>
      <c r="C1849" s="5" t="s">
        <v>144</v>
      </c>
      <c r="D1849" s="274" t="s">
        <v>143</v>
      </c>
      <c r="E1849" s="34">
        <v>1.2999999999999999E-2</v>
      </c>
      <c r="F1849" s="34">
        <v>190</v>
      </c>
      <c r="G1849" s="34">
        <f>F1849*E1849</f>
        <v>2.4699999999999998</v>
      </c>
      <c r="H1849" s="290"/>
      <c r="I1849" s="290"/>
      <c r="J1849" s="290"/>
      <c r="K1849" s="290"/>
      <c r="L1849" s="290"/>
      <c r="M1849" s="39"/>
    </row>
    <row r="1850" spans="1:13">
      <c r="A1850" s="542"/>
      <c r="B1850" s="544"/>
      <c r="C1850" s="5" t="s">
        <v>198</v>
      </c>
      <c r="D1850" s="274" t="s">
        <v>143</v>
      </c>
      <c r="E1850" s="34">
        <v>2E-3</v>
      </c>
      <c r="F1850" s="34">
        <v>198.36</v>
      </c>
      <c r="G1850" s="35">
        <f>F1850*E1850</f>
        <v>0.39672000000000002</v>
      </c>
      <c r="H1850" s="290"/>
      <c r="I1850" s="290"/>
      <c r="J1850" s="290"/>
      <c r="K1850" s="290"/>
      <c r="L1850" s="290"/>
      <c r="M1850" s="39"/>
    </row>
    <row r="1851" spans="1:13">
      <c r="A1851" s="543"/>
      <c r="B1851" s="545"/>
      <c r="C1851" s="36" t="s">
        <v>383</v>
      </c>
      <c r="D1851" s="126" t="s">
        <v>50</v>
      </c>
      <c r="E1851" s="188">
        <v>2E-3</v>
      </c>
      <c r="F1851" s="33">
        <v>1560</v>
      </c>
      <c r="G1851" s="33">
        <f>E1851*F1851</f>
        <v>3.12</v>
      </c>
      <c r="H1851" s="290"/>
      <c r="I1851" s="290"/>
      <c r="J1851" s="290"/>
      <c r="K1851" s="290"/>
      <c r="L1851" s="290"/>
      <c r="M1851" s="39"/>
    </row>
    <row r="1852" spans="1:13">
      <c r="A1852" s="551" t="s">
        <v>127</v>
      </c>
      <c r="B1852" s="598"/>
      <c r="C1852" s="598"/>
      <c r="D1852" s="598"/>
      <c r="E1852" s="598"/>
      <c r="F1852" s="599"/>
      <c r="G1852" s="38">
        <f>G1849+G1850+G1851</f>
        <v>5.98672</v>
      </c>
      <c r="H1852" s="290"/>
      <c r="I1852" s="290"/>
      <c r="J1852" s="290"/>
      <c r="K1852" s="290"/>
      <c r="L1852" s="290"/>
      <c r="M1852" s="41">
        <f>G1852</f>
        <v>5.98672</v>
      </c>
    </row>
    <row r="1853" spans="1:13">
      <c r="A1853" s="536" t="s">
        <v>449</v>
      </c>
      <c r="B1853" s="539" t="s">
        <v>1097</v>
      </c>
      <c r="C1853" s="5" t="s">
        <v>144</v>
      </c>
      <c r="D1853" s="274" t="s">
        <v>143</v>
      </c>
      <c r="E1853" s="34">
        <v>1.2999999999999999E-2</v>
      </c>
      <c r="F1853" s="34">
        <v>190</v>
      </c>
      <c r="G1853" s="34">
        <f>F1853*E1853</f>
        <v>2.4699999999999998</v>
      </c>
      <c r="H1853" s="290"/>
      <c r="I1853" s="290"/>
      <c r="J1853" s="290"/>
      <c r="K1853" s="290"/>
      <c r="L1853" s="290"/>
      <c r="M1853" s="39"/>
    </row>
    <row r="1854" spans="1:13">
      <c r="A1854" s="542"/>
      <c r="B1854" s="544"/>
      <c r="C1854" s="5" t="s">
        <v>198</v>
      </c>
      <c r="D1854" s="274" t="s">
        <v>143</v>
      </c>
      <c r="E1854" s="34">
        <v>2E-3</v>
      </c>
      <c r="F1854" s="34">
        <v>198.36</v>
      </c>
      <c r="G1854" s="35">
        <f>F1854*E1854</f>
        <v>0.39672000000000002</v>
      </c>
      <c r="H1854" s="290"/>
      <c r="I1854" s="290"/>
      <c r="J1854" s="290"/>
      <c r="K1854" s="290"/>
      <c r="L1854" s="290"/>
      <c r="M1854" s="39"/>
    </row>
    <row r="1855" spans="1:13" ht="45.75" customHeight="1">
      <c r="A1855" s="543"/>
      <c r="B1855" s="545"/>
      <c r="C1855" s="36" t="s">
        <v>383</v>
      </c>
      <c r="D1855" s="126" t="s">
        <v>50</v>
      </c>
      <c r="E1855" s="188">
        <v>2E-3</v>
      </c>
      <c r="F1855" s="33">
        <v>1560</v>
      </c>
      <c r="G1855" s="33">
        <f>E1855*F1855</f>
        <v>3.12</v>
      </c>
      <c r="H1855" s="290"/>
      <c r="I1855" s="290"/>
      <c r="J1855" s="290"/>
      <c r="K1855" s="290"/>
      <c r="L1855" s="290"/>
      <c r="M1855" s="39"/>
    </row>
    <row r="1856" spans="1:13">
      <c r="A1856" s="551" t="s">
        <v>127</v>
      </c>
      <c r="B1856" s="598"/>
      <c r="C1856" s="598"/>
      <c r="D1856" s="598"/>
      <c r="E1856" s="598"/>
      <c r="F1856" s="599"/>
      <c r="G1856" s="38">
        <f>G1853+G1854+G1855</f>
        <v>5.98672</v>
      </c>
      <c r="H1856" s="290"/>
      <c r="I1856" s="290"/>
      <c r="J1856" s="290"/>
      <c r="K1856" s="290"/>
      <c r="L1856" s="290"/>
      <c r="M1856" s="41">
        <f>G1856</f>
        <v>5.98672</v>
      </c>
    </row>
    <row r="1857" spans="1:13">
      <c r="A1857" s="536" t="s">
        <v>450</v>
      </c>
      <c r="B1857" s="539" t="s">
        <v>1098</v>
      </c>
      <c r="C1857" s="5" t="s">
        <v>144</v>
      </c>
      <c r="D1857" s="274" t="s">
        <v>143</v>
      </c>
      <c r="E1857" s="34">
        <v>1.2999999999999999E-2</v>
      </c>
      <c r="F1857" s="34">
        <v>190</v>
      </c>
      <c r="G1857" s="34">
        <f>F1857*E1857</f>
        <v>2.4699999999999998</v>
      </c>
      <c r="H1857" s="290"/>
      <c r="I1857" s="290"/>
      <c r="J1857" s="290"/>
      <c r="K1857" s="290"/>
      <c r="L1857" s="290"/>
      <c r="M1857" s="39"/>
    </row>
    <row r="1858" spans="1:13">
      <c r="A1858" s="542"/>
      <c r="B1858" s="544"/>
      <c r="C1858" s="5" t="s">
        <v>198</v>
      </c>
      <c r="D1858" s="274" t="s">
        <v>143</v>
      </c>
      <c r="E1858" s="34">
        <v>2E-3</v>
      </c>
      <c r="F1858" s="34">
        <v>198.36</v>
      </c>
      <c r="G1858" s="35">
        <f>F1858*E1858</f>
        <v>0.39672000000000002</v>
      </c>
      <c r="H1858" s="290"/>
      <c r="I1858" s="290"/>
      <c r="J1858" s="290"/>
      <c r="K1858" s="290"/>
      <c r="L1858" s="290"/>
      <c r="M1858" s="39"/>
    </row>
    <row r="1859" spans="1:13">
      <c r="A1859" s="542"/>
      <c r="B1859" s="544"/>
      <c r="C1859" s="5" t="s">
        <v>455</v>
      </c>
      <c r="D1859" s="274" t="s">
        <v>50</v>
      </c>
      <c r="E1859" s="34">
        <v>0.01</v>
      </c>
      <c r="F1859" s="34">
        <v>248.6</v>
      </c>
      <c r="G1859" s="35">
        <f>F1859*E1859</f>
        <v>2.4860000000000002</v>
      </c>
      <c r="H1859" s="290"/>
      <c r="I1859" s="290"/>
      <c r="J1859" s="290"/>
      <c r="K1859" s="290"/>
      <c r="L1859" s="290"/>
      <c r="M1859" s="39"/>
    </row>
    <row r="1860" spans="1:13">
      <c r="A1860" s="542"/>
      <c r="B1860" s="544"/>
      <c r="C1860" s="5" t="s">
        <v>453</v>
      </c>
      <c r="D1860" s="274" t="s">
        <v>50</v>
      </c>
      <c r="E1860" s="34">
        <v>4.0000000000000001E-3</v>
      </c>
      <c r="F1860" s="34">
        <v>3160</v>
      </c>
      <c r="G1860" s="35">
        <f>F1860*E1860</f>
        <v>12.64</v>
      </c>
      <c r="H1860" s="290"/>
      <c r="I1860" s="290"/>
      <c r="J1860" s="290"/>
      <c r="K1860" s="290"/>
      <c r="L1860" s="290"/>
      <c r="M1860" s="39"/>
    </row>
    <row r="1861" spans="1:13">
      <c r="A1861" s="542"/>
      <c r="B1861" s="544"/>
      <c r="C1861" s="5" t="s">
        <v>454</v>
      </c>
      <c r="D1861" s="274" t="s">
        <v>50</v>
      </c>
      <c r="E1861" s="34">
        <v>1E-3</v>
      </c>
      <c r="F1861" s="34">
        <v>12550</v>
      </c>
      <c r="G1861" s="35">
        <f>F1861*E1861</f>
        <v>12.55</v>
      </c>
      <c r="H1861" s="290"/>
      <c r="I1861" s="290"/>
      <c r="J1861" s="290"/>
      <c r="K1861" s="290"/>
      <c r="L1861" s="290"/>
      <c r="M1861" s="39"/>
    </row>
    <row r="1862" spans="1:13">
      <c r="A1862" s="543"/>
      <c r="B1862" s="545"/>
      <c r="C1862" s="36" t="s">
        <v>383</v>
      </c>
      <c r="D1862" s="126" t="s">
        <v>27</v>
      </c>
      <c r="E1862" s="188">
        <v>2E-3</v>
      </c>
      <c r="F1862" s="33">
        <v>1560</v>
      </c>
      <c r="G1862" s="33">
        <f>E1862*F1862</f>
        <v>3.12</v>
      </c>
      <c r="H1862" s="290"/>
      <c r="I1862" s="290"/>
      <c r="J1862" s="290"/>
      <c r="K1862" s="290"/>
      <c r="L1862" s="290"/>
      <c r="M1862" s="39"/>
    </row>
    <row r="1863" spans="1:13">
      <c r="A1863" s="551" t="s">
        <v>127</v>
      </c>
      <c r="B1863" s="598"/>
      <c r="C1863" s="598"/>
      <c r="D1863" s="598"/>
      <c r="E1863" s="598"/>
      <c r="F1863" s="599"/>
      <c r="G1863" s="38">
        <f>G1857+G1858+G1859+G1860+G1861+G1862</f>
        <v>33.66272</v>
      </c>
      <c r="H1863" s="290"/>
      <c r="I1863" s="290"/>
      <c r="J1863" s="290"/>
      <c r="K1863" s="290"/>
      <c r="L1863" s="290"/>
      <c r="M1863" s="41">
        <f>G1863</f>
        <v>33.66272</v>
      </c>
    </row>
    <row r="1864" spans="1:13">
      <c r="A1864" s="542" t="s">
        <v>1139</v>
      </c>
      <c r="B1864" s="665" t="s">
        <v>1140</v>
      </c>
      <c r="C1864" s="178" t="s">
        <v>600</v>
      </c>
      <c r="D1864" s="172" t="s">
        <v>146</v>
      </c>
      <c r="E1864" s="168">
        <v>1</v>
      </c>
      <c r="F1864" s="23">
        <v>9</v>
      </c>
      <c r="G1864" s="23">
        <f t="shared" ref="G1864:G1869" si="182">E1864*F1864</f>
        <v>9</v>
      </c>
      <c r="H1864" s="168"/>
      <c r="I1864" s="168"/>
      <c r="J1864" s="168"/>
      <c r="K1864" s="168"/>
      <c r="L1864" s="169"/>
      <c r="M1864" s="168"/>
    </row>
    <row r="1865" spans="1:13">
      <c r="A1865" s="542"/>
      <c r="B1865" s="666"/>
      <c r="C1865" s="178" t="s">
        <v>526</v>
      </c>
      <c r="D1865" s="172" t="s">
        <v>146</v>
      </c>
      <c r="E1865" s="168">
        <v>2</v>
      </c>
      <c r="F1865" s="23">
        <v>1</v>
      </c>
      <c r="G1865" s="23">
        <f t="shared" si="182"/>
        <v>2</v>
      </c>
      <c r="H1865" s="186"/>
      <c r="I1865" s="186"/>
      <c r="J1865" s="186"/>
      <c r="K1865" s="186"/>
      <c r="L1865" s="187"/>
      <c r="M1865" s="168"/>
    </row>
    <row r="1866" spans="1:13">
      <c r="A1866" s="542"/>
      <c r="B1866" s="666"/>
      <c r="C1866" s="178" t="s">
        <v>525</v>
      </c>
      <c r="D1866" s="172" t="s">
        <v>147</v>
      </c>
      <c r="E1866" s="168">
        <v>1</v>
      </c>
      <c r="F1866" s="23">
        <v>9.6999999999999993</v>
      </c>
      <c r="G1866" s="23">
        <f t="shared" si="182"/>
        <v>9.6999999999999993</v>
      </c>
      <c r="H1866" s="186"/>
      <c r="I1866" s="186"/>
      <c r="J1866" s="186"/>
      <c r="K1866" s="186"/>
      <c r="L1866" s="187"/>
      <c r="M1866" s="168"/>
    </row>
    <row r="1867" spans="1:13">
      <c r="A1867" s="542"/>
      <c r="B1867" s="666"/>
      <c r="C1867" s="178" t="s">
        <v>601</v>
      </c>
      <c r="D1867" s="172" t="s">
        <v>147</v>
      </c>
      <c r="E1867" s="168">
        <v>1</v>
      </c>
      <c r="F1867" s="23">
        <v>13</v>
      </c>
      <c r="G1867" s="23">
        <f>E1867*F1867</f>
        <v>13</v>
      </c>
      <c r="H1867" s="186"/>
      <c r="I1867" s="186"/>
      <c r="J1867" s="186"/>
      <c r="K1867" s="186"/>
      <c r="L1867" s="187"/>
      <c r="M1867" s="168"/>
    </row>
    <row r="1868" spans="1:13">
      <c r="A1868" s="542"/>
      <c r="B1868" s="666"/>
      <c r="C1868" s="178" t="s">
        <v>201</v>
      </c>
      <c r="D1868" s="172" t="s">
        <v>143</v>
      </c>
      <c r="E1868" s="168">
        <v>0.05</v>
      </c>
      <c r="F1868" s="23">
        <v>176.92</v>
      </c>
      <c r="G1868" s="23">
        <f t="shared" si="182"/>
        <v>8.8460000000000001</v>
      </c>
      <c r="H1868" s="186"/>
      <c r="I1868" s="186"/>
      <c r="J1868" s="186"/>
      <c r="K1868" s="186"/>
      <c r="L1868" s="187"/>
      <c r="M1868" s="168"/>
    </row>
    <row r="1869" spans="1:13" ht="36">
      <c r="A1869" s="542"/>
      <c r="B1869" s="667"/>
      <c r="C1869" s="195" t="s">
        <v>560</v>
      </c>
      <c r="D1869" s="172" t="s">
        <v>50</v>
      </c>
      <c r="E1869" s="168">
        <v>5.0000000000000001E-3</v>
      </c>
      <c r="F1869" s="23">
        <v>604.79999999999995</v>
      </c>
      <c r="G1869" s="23">
        <f t="shared" si="182"/>
        <v>3.024</v>
      </c>
      <c r="H1869" s="186"/>
      <c r="I1869" s="186"/>
      <c r="J1869" s="186"/>
      <c r="K1869" s="186"/>
      <c r="L1869" s="187"/>
      <c r="M1869" s="168"/>
    </row>
    <row r="1870" spans="1:13">
      <c r="A1870" s="551" t="s">
        <v>127</v>
      </c>
      <c r="B1870" s="560"/>
      <c r="C1870" s="560"/>
      <c r="D1870" s="560"/>
      <c r="E1870" s="560"/>
      <c r="F1870" s="561"/>
      <c r="G1870" s="14">
        <f>SUM(G1864:G1869)</f>
        <v>45.570000000000007</v>
      </c>
      <c r="H1870" s="168"/>
      <c r="I1870" s="168"/>
      <c r="J1870" s="168"/>
      <c r="K1870" s="168"/>
      <c r="L1870" s="168"/>
      <c r="M1870" s="14">
        <f>G1870</f>
        <v>45.570000000000007</v>
      </c>
    </row>
    <row r="1871" spans="1:13" ht="15.75">
      <c r="A1871" s="662" t="s">
        <v>697</v>
      </c>
      <c r="B1871" s="662"/>
      <c r="C1871" s="662"/>
      <c r="D1871" s="662"/>
      <c r="E1871" s="662"/>
      <c r="F1871" s="662"/>
      <c r="G1871" s="662"/>
      <c r="H1871" s="662"/>
      <c r="I1871" s="662"/>
      <c r="J1871" s="662"/>
      <c r="K1871" s="662"/>
      <c r="L1871" s="662"/>
      <c r="M1871" s="662"/>
    </row>
    <row r="1872" spans="1:13">
      <c r="A1872" s="522" t="s">
        <v>575</v>
      </c>
      <c r="B1872" s="663" t="s">
        <v>598</v>
      </c>
      <c r="C1872" s="108" t="s">
        <v>25</v>
      </c>
      <c r="D1872" s="172" t="s">
        <v>143</v>
      </c>
      <c r="E1872" s="168">
        <v>3</v>
      </c>
      <c r="F1872" s="23">
        <v>89</v>
      </c>
      <c r="G1872" s="23">
        <f t="shared" ref="G1872:G1889" si="183">E1872*F1872</f>
        <v>267</v>
      </c>
      <c r="H1872" s="168"/>
      <c r="I1872" s="168"/>
      <c r="J1872" s="174"/>
      <c r="K1872" s="168"/>
      <c r="L1872" s="169"/>
      <c r="M1872" s="168"/>
    </row>
    <row r="1873" spans="1:13">
      <c r="A1873" s="523"/>
      <c r="B1873" s="517"/>
      <c r="C1873" s="108" t="s">
        <v>144</v>
      </c>
      <c r="D1873" s="172" t="s">
        <v>143</v>
      </c>
      <c r="E1873" s="168">
        <v>0.05</v>
      </c>
      <c r="F1873" s="23">
        <v>190</v>
      </c>
      <c r="G1873" s="23">
        <f t="shared" si="183"/>
        <v>9.5</v>
      </c>
      <c r="H1873" s="168"/>
      <c r="I1873" s="168"/>
      <c r="J1873" s="168"/>
      <c r="K1873" s="168"/>
      <c r="L1873" s="169"/>
      <c r="M1873" s="168"/>
    </row>
    <row r="1874" spans="1:13" ht="24">
      <c r="A1874" s="523"/>
      <c r="B1874" s="517"/>
      <c r="C1874" s="109" t="s">
        <v>599</v>
      </c>
      <c r="D1874" s="172" t="s">
        <v>50</v>
      </c>
      <c r="E1874" s="168">
        <v>1.5</v>
      </c>
      <c r="F1874" s="23">
        <v>1026</v>
      </c>
      <c r="G1874" s="23">
        <f t="shared" si="183"/>
        <v>1539</v>
      </c>
      <c r="H1874" s="168"/>
      <c r="I1874" s="168"/>
      <c r="J1874" s="168"/>
      <c r="K1874" s="168"/>
      <c r="L1874" s="169"/>
      <c r="M1874" s="168"/>
    </row>
    <row r="1875" spans="1:13">
      <c r="A1875" s="523"/>
      <c r="B1875" s="517"/>
      <c r="C1875" s="108" t="s">
        <v>153</v>
      </c>
      <c r="D1875" s="172" t="s">
        <v>22</v>
      </c>
      <c r="E1875" s="168">
        <v>1</v>
      </c>
      <c r="F1875" s="23">
        <v>16.690000000000001</v>
      </c>
      <c r="G1875" s="23">
        <f t="shared" si="183"/>
        <v>16.690000000000001</v>
      </c>
      <c r="H1875" s="168"/>
      <c r="I1875" s="168"/>
      <c r="J1875" s="168"/>
      <c r="K1875" s="168"/>
      <c r="L1875" s="169"/>
      <c r="M1875" s="168"/>
    </row>
    <row r="1876" spans="1:13">
      <c r="A1876" s="523"/>
      <c r="B1876" s="517"/>
      <c r="C1876" s="108" t="s">
        <v>519</v>
      </c>
      <c r="D1876" s="172" t="s">
        <v>147</v>
      </c>
      <c r="E1876" s="168">
        <v>1</v>
      </c>
      <c r="F1876" s="23">
        <v>33</v>
      </c>
      <c r="G1876" s="23">
        <f t="shared" si="183"/>
        <v>33</v>
      </c>
      <c r="H1876" s="168"/>
      <c r="I1876" s="168"/>
      <c r="J1876" s="168"/>
      <c r="K1876" s="168"/>
      <c r="L1876" s="169"/>
      <c r="M1876" s="168"/>
    </row>
    <row r="1877" spans="1:13">
      <c r="A1877" s="523"/>
      <c r="B1877" s="517"/>
      <c r="C1877" s="108" t="s">
        <v>600</v>
      </c>
      <c r="D1877" s="172" t="s">
        <v>146</v>
      </c>
      <c r="E1877" s="168">
        <v>4</v>
      </c>
      <c r="F1877" s="23">
        <v>9</v>
      </c>
      <c r="G1877" s="23">
        <f t="shared" si="183"/>
        <v>36</v>
      </c>
      <c r="H1877" s="168"/>
      <c r="I1877" s="168"/>
      <c r="J1877" s="168"/>
      <c r="K1877" s="168"/>
      <c r="L1877" s="169"/>
      <c r="M1877" s="168"/>
    </row>
    <row r="1878" spans="1:13">
      <c r="A1878" s="608"/>
      <c r="B1878" s="517"/>
      <c r="C1878" s="108" t="s">
        <v>526</v>
      </c>
      <c r="D1878" s="172" t="s">
        <v>146</v>
      </c>
      <c r="E1878" s="168">
        <v>5</v>
      </c>
      <c r="F1878" s="23">
        <v>1</v>
      </c>
      <c r="G1878" s="23">
        <f t="shared" si="183"/>
        <v>5</v>
      </c>
      <c r="H1878" s="186"/>
      <c r="I1878" s="186"/>
      <c r="J1878" s="186"/>
      <c r="K1878" s="186"/>
      <c r="L1878" s="187"/>
      <c r="M1878" s="168"/>
    </row>
    <row r="1879" spans="1:13">
      <c r="A1879" s="608"/>
      <c r="B1879" s="517"/>
      <c r="C1879" s="108" t="s">
        <v>525</v>
      </c>
      <c r="D1879" s="172" t="s">
        <v>147</v>
      </c>
      <c r="E1879" s="168">
        <v>5</v>
      </c>
      <c r="F1879" s="23">
        <v>9.6999999999999993</v>
      </c>
      <c r="G1879" s="23">
        <f t="shared" si="183"/>
        <v>48.5</v>
      </c>
      <c r="H1879" s="186"/>
      <c r="I1879" s="186"/>
      <c r="J1879" s="186"/>
      <c r="K1879" s="186"/>
      <c r="L1879" s="187"/>
      <c r="M1879" s="168"/>
    </row>
    <row r="1880" spans="1:13">
      <c r="A1880" s="608"/>
      <c r="B1880" s="517"/>
      <c r="C1880" s="108" t="s">
        <v>601</v>
      </c>
      <c r="D1880" s="172" t="s">
        <v>147</v>
      </c>
      <c r="E1880" s="168">
        <v>4</v>
      </c>
      <c r="F1880" s="23">
        <v>13</v>
      </c>
      <c r="G1880" s="23">
        <f>E1880*F1880</f>
        <v>52</v>
      </c>
      <c r="H1880" s="186"/>
      <c r="I1880" s="186"/>
      <c r="J1880" s="186"/>
      <c r="K1880" s="186"/>
      <c r="L1880" s="187"/>
      <c r="M1880" s="168"/>
    </row>
    <row r="1881" spans="1:13">
      <c r="A1881" s="608"/>
      <c r="B1881" s="517"/>
      <c r="C1881" s="108" t="s">
        <v>201</v>
      </c>
      <c r="D1881" s="172" t="s">
        <v>143</v>
      </c>
      <c r="E1881" s="168">
        <v>0.05</v>
      </c>
      <c r="F1881" s="23">
        <v>176.92</v>
      </c>
      <c r="G1881" s="23">
        <f t="shared" si="183"/>
        <v>8.8460000000000001</v>
      </c>
      <c r="H1881" s="186"/>
      <c r="I1881" s="186"/>
      <c r="J1881" s="186"/>
      <c r="K1881" s="186"/>
      <c r="L1881" s="187"/>
      <c r="M1881" s="168"/>
    </row>
    <row r="1882" spans="1:13" ht="36">
      <c r="A1882" s="608"/>
      <c r="B1882" s="517"/>
      <c r="C1882" s="109" t="s">
        <v>560</v>
      </c>
      <c r="D1882" s="172" t="s">
        <v>50</v>
      </c>
      <c r="E1882" s="168">
        <v>0.5</v>
      </c>
      <c r="F1882" s="23">
        <v>604.79999999999995</v>
      </c>
      <c r="G1882" s="23">
        <f t="shared" si="183"/>
        <v>302.39999999999998</v>
      </c>
      <c r="H1882" s="186"/>
      <c r="I1882" s="186"/>
      <c r="J1882" s="186"/>
      <c r="K1882" s="186"/>
      <c r="L1882" s="187"/>
      <c r="M1882" s="168"/>
    </row>
    <row r="1883" spans="1:13">
      <c r="A1883" s="608"/>
      <c r="B1883" s="517"/>
      <c r="C1883" s="108" t="s">
        <v>602</v>
      </c>
      <c r="D1883" s="172" t="s">
        <v>50</v>
      </c>
      <c r="E1883" s="168">
        <v>1</v>
      </c>
      <c r="F1883" s="23">
        <v>2240</v>
      </c>
      <c r="G1883" s="23">
        <f t="shared" si="183"/>
        <v>2240</v>
      </c>
      <c r="H1883" s="186"/>
      <c r="I1883" s="186"/>
      <c r="J1883" s="186"/>
      <c r="K1883" s="186"/>
      <c r="L1883" s="187"/>
      <c r="M1883" s="168"/>
    </row>
    <row r="1884" spans="1:13">
      <c r="A1884" s="608"/>
      <c r="B1884" s="517"/>
      <c r="C1884" s="108" t="s">
        <v>567</v>
      </c>
      <c r="D1884" s="172" t="s">
        <v>32</v>
      </c>
      <c r="E1884" s="168">
        <v>1</v>
      </c>
      <c r="F1884" s="23">
        <v>112</v>
      </c>
      <c r="G1884" s="23">
        <f t="shared" si="183"/>
        <v>112</v>
      </c>
      <c r="H1884" s="186"/>
      <c r="I1884" s="186"/>
      <c r="J1884" s="186"/>
      <c r="K1884" s="186"/>
      <c r="L1884" s="187"/>
      <c r="M1884" s="168"/>
    </row>
    <row r="1885" spans="1:13">
      <c r="A1885" s="608"/>
      <c r="B1885" s="517"/>
      <c r="C1885" s="108" t="s">
        <v>568</v>
      </c>
      <c r="D1885" s="172" t="s">
        <v>32</v>
      </c>
      <c r="E1885" s="168">
        <v>1</v>
      </c>
      <c r="F1885" s="23">
        <v>2.9</v>
      </c>
      <c r="G1885" s="23">
        <f t="shared" si="183"/>
        <v>2.9</v>
      </c>
      <c r="H1885" s="186"/>
      <c r="I1885" s="186"/>
      <c r="J1885" s="186"/>
      <c r="K1885" s="186"/>
      <c r="L1885" s="187"/>
      <c r="M1885" s="168"/>
    </row>
    <row r="1886" spans="1:13">
      <c r="A1886" s="608"/>
      <c r="B1886" s="517"/>
      <c r="C1886" s="108" t="s">
        <v>569</v>
      </c>
      <c r="D1886" s="172" t="s">
        <v>32</v>
      </c>
      <c r="E1886" s="168">
        <v>1</v>
      </c>
      <c r="F1886" s="23">
        <v>14</v>
      </c>
      <c r="G1886" s="23">
        <f t="shared" si="183"/>
        <v>14</v>
      </c>
      <c r="H1886" s="186"/>
      <c r="I1886" s="186"/>
      <c r="J1886" s="186"/>
      <c r="K1886" s="186"/>
      <c r="L1886" s="187"/>
      <c r="M1886" s="168"/>
    </row>
    <row r="1887" spans="1:13">
      <c r="A1887" s="608"/>
      <c r="B1887" s="517"/>
      <c r="C1887" s="108" t="s">
        <v>570</v>
      </c>
      <c r="D1887" s="172" t="s">
        <v>147</v>
      </c>
      <c r="E1887" s="168">
        <v>1</v>
      </c>
      <c r="F1887" s="23">
        <v>15.7</v>
      </c>
      <c r="G1887" s="23">
        <f t="shared" si="183"/>
        <v>15.7</v>
      </c>
      <c r="H1887" s="186"/>
      <c r="I1887" s="186"/>
      <c r="J1887" s="186"/>
      <c r="K1887" s="186"/>
      <c r="L1887" s="187"/>
      <c r="M1887" s="168"/>
    </row>
    <row r="1888" spans="1:13">
      <c r="A1888" s="608"/>
      <c r="B1888" s="517"/>
      <c r="C1888" s="108" t="s">
        <v>571</v>
      </c>
      <c r="D1888" s="172" t="s">
        <v>143</v>
      </c>
      <c r="E1888" s="168">
        <v>0.25</v>
      </c>
      <c r="F1888" s="23">
        <v>89</v>
      </c>
      <c r="G1888" s="23">
        <f t="shared" si="183"/>
        <v>22.25</v>
      </c>
      <c r="H1888" s="186"/>
      <c r="I1888" s="186"/>
      <c r="J1888" s="186"/>
      <c r="K1888" s="186"/>
      <c r="L1888" s="187"/>
      <c r="M1888" s="168"/>
    </row>
    <row r="1889" spans="1:13">
      <c r="A1889" s="568"/>
      <c r="B1889" s="518"/>
      <c r="C1889" s="108" t="s">
        <v>572</v>
      </c>
      <c r="D1889" s="172" t="s">
        <v>22</v>
      </c>
      <c r="E1889" s="168">
        <v>0.02</v>
      </c>
      <c r="F1889" s="23">
        <v>16.23</v>
      </c>
      <c r="G1889" s="23">
        <f t="shared" si="183"/>
        <v>0.3246</v>
      </c>
      <c r="H1889" s="186"/>
      <c r="I1889" s="186"/>
      <c r="J1889" s="186"/>
      <c r="K1889" s="186"/>
      <c r="L1889" s="187"/>
      <c r="M1889" s="168"/>
    </row>
    <row r="1890" spans="1:13">
      <c r="A1890" s="519" t="s">
        <v>127</v>
      </c>
      <c r="B1890" s="519"/>
      <c r="C1890" s="519"/>
      <c r="D1890" s="519"/>
      <c r="E1890" s="519"/>
      <c r="F1890" s="519"/>
      <c r="G1890" s="14">
        <f>SUM(G1872:G1889)</f>
        <v>4725.1105999999991</v>
      </c>
      <c r="H1890" s="168"/>
      <c r="I1890" s="168"/>
      <c r="J1890" s="168"/>
      <c r="K1890" s="168"/>
      <c r="L1890" s="168"/>
      <c r="M1890" s="14">
        <f>G1890+L1872</f>
        <v>4725.1105999999991</v>
      </c>
    </row>
    <row r="1891" spans="1:13">
      <c r="A1891" s="522" t="s">
        <v>514</v>
      </c>
      <c r="B1891" s="663" t="s">
        <v>603</v>
      </c>
      <c r="C1891" s="108" t="s">
        <v>25</v>
      </c>
      <c r="D1891" s="172" t="s">
        <v>143</v>
      </c>
      <c r="E1891" s="168">
        <v>3</v>
      </c>
      <c r="F1891" s="23">
        <v>89</v>
      </c>
      <c r="G1891" s="23">
        <f t="shared" ref="G1891:G1906" si="184">E1891*F1891</f>
        <v>267</v>
      </c>
      <c r="H1891" s="168"/>
      <c r="I1891" s="168"/>
      <c r="J1891" s="174"/>
      <c r="K1891" s="168"/>
      <c r="L1891" s="169"/>
      <c r="M1891" s="168"/>
    </row>
    <row r="1892" spans="1:13">
      <c r="A1892" s="523"/>
      <c r="B1892" s="517"/>
      <c r="C1892" s="108" t="s">
        <v>144</v>
      </c>
      <c r="D1892" s="172" t="s">
        <v>143</v>
      </c>
      <c r="E1892" s="168">
        <v>0.05</v>
      </c>
      <c r="F1892" s="23">
        <v>190</v>
      </c>
      <c r="G1892" s="23">
        <f t="shared" si="184"/>
        <v>9.5</v>
      </c>
      <c r="H1892" s="168"/>
      <c r="I1892" s="168"/>
      <c r="J1892" s="168"/>
      <c r="K1892" s="168"/>
      <c r="L1892" s="169"/>
      <c r="M1892" s="168"/>
    </row>
    <row r="1893" spans="1:13">
      <c r="A1893" s="523"/>
      <c r="B1893" s="517"/>
      <c r="C1893" s="108" t="s">
        <v>153</v>
      </c>
      <c r="D1893" s="172" t="s">
        <v>22</v>
      </c>
      <c r="E1893" s="168">
        <v>1</v>
      </c>
      <c r="F1893" s="23">
        <v>16.690000000000001</v>
      </c>
      <c r="G1893" s="23">
        <f t="shared" si="184"/>
        <v>16.690000000000001</v>
      </c>
      <c r="H1893" s="168"/>
      <c r="I1893" s="168"/>
      <c r="J1893" s="168"/>
      <c r="K1893" s="168"/>
      <c r="L1893" s="169"/>
      <c r="M1893" s="168"/>
    </row>
    <row r="1894" spans="1:13">
      <c r="A1894" s="523"/>
      <c r="B1894" s="517"/>
      <c r="C1894" s="108" t="s">
        <v>519</v>
      </c>
      <c r="D1894" s="172" t="s">
        <v>147</v>
      </c>
      <c r="E1894" s="168">
        <v>1</v>
      </c>
      <c r="F1894" s="23">
        <v>33</v>
      </c>
      <c r="G1894" s="23">
        <f t="shared" si="184"/>
        <v>33</v>
      </c>
      <c r="H1894" s="168"/>
      <c r="I1894" s="168"/>
      <c r="J1894" s="168"/>
      <c r="K1894" s="168"/>
      <c r="L1894" s="169"/>
      <c r="M1894" s="168"/>
    </row>
    <row r="1895" spans="1:13">
      <c r="A1895" s="523"/>
      <c r="B1895" s="517"/>
      <c r="C1895" s="108" t="s">
        <v>600</v>
      </c>
      <c r="D1895" s="172" t="s">
        <v>147</v>
      </c>
      <c r="E1895" s="168">
        <v>4</v>
      </c>
      <c r="F1895" s="23">
        <v>9</v>
      </c>
      <c r="G1895" s="23">
        <f t="shared" si="184"/>
        <v>36</v>
      </c>
      <c r="H1895" s="168"/>
      <c r="I1895" s="168"/>
      <c r="J1895" s="168"/>
      <c r="K1895" s="168"/>
      <c r="L1895" s="169"/>
      <c r="M1895" s="168"/>
    </row>
    <row r="1896" spans="1:13">
      <c r="A1896" s="608"/>
      <c r="B1896" s="517"/>
      <c r="C1896" s="108" t="s">
        <v>526</v>
      </c>
      <c r="D1896" s="172" t="s">
        <v>147</v>
      </c>
      <c r="E1896" s="168">
        <v>5</v>
      </c>
      <c r="F1896" s="23">
        <v>1</v>
      </c>
      <c r="G1896" s="23">
        <f t="shared" si="184"/>
        <v>5</v>
      </c>
      <c r="H1896" s="186"/>
      <c r="I1896" s="186"/>
      <c r="J1896" s="186"/>
      <c r="K1896" s="186"/>
      <c r="L1896" s="187"/>
      <c r="M1896" s="168"/>
    </row>
    <row r="1897" spans="1:13">
      <c r="A1897" s="608"/>
      <c r="B1897" s="517"/>
      <c r="C1897" s="108" t="s">
        <v>525</v>
      </c>
      <c r="D1897" s="172" t="s">
        <v>147</v>
      </c>
      <c r="E1897" s="168">
        <v>5</v>
      </c>
      <c r="F1897" s="23">
        <v>9.6999999999999993</v>
      </c>
      <c r="G1897" s="23">
        <f t="shared" si="184"/>
        <v>48.5</v>
      </c>
      <c r="H1897" s="186"/>
      <c r="I1897" s="186"/>
      <c r="J1897" s="186"/>
      <c r="K1897" s="186"/>
      <c r="L1897" s="187"/>
      <c r="M1897" s="168"/>
    </row>
    <row r="1898" spans="1:13">
      <c r="A1898" s="608"/>
      <c r="B1898" s="517"/>
      <c r="C1898" s="108" t="s">
        <v>601</v>
      </c>
      <c r="D1898" s="172" t="s">
        <v>147</v>
      </c>
      <c r="E1898" s="168">
        <v>4</v>
      </c>
      <c r="F1898" s="23">
        <v>13</v>
      </c>
      <c r="G1898" s="23">
        <f t="shared" si="184"/>
        <v>52</v>
      </c>
      <c r="H1898" s="186"/>
      <c r="I1898" s="186"/>
      <c r="J1898" s="186"/>
      <c r="K1898" s="186"/>
      <c r="L1898" s="187"/>
      <c r="M1898" s="168"/>
    </row>
    <row r="1899" spans="1:13">
      <c r="A1899" s="608"/>
      <c r="B1899" s="517"/>
      <c r="C1899" s="108" t="s">
        <v>201</v>
      </c>
      <c r="D1899" s="172" t="s">
        <v>143</v>
      </c>
      <c r="E1899" s="168">
        <v>0.05</v>
      </c>
      <c r="F1899" s="23">
        <v>176.92</v>
      </c>
      <c r="G1899" s="23">
        <f t="shared" si="184"/>
        <v>8.8460000000000001</v>
      </c>
      <c r="H1899" s="186"/>
      <c r="I1899" s="186"/>
      <c r="J1899" s="186"/>
      <c r="K1899" s="186"/>
      <c r="L1899" s="187"/>
      <c r="M1899" s="168"/>
    </row>
    <row r="1900" spans="1:13" ht="24">
      <c r="A1900" s="608"/>
      <c r="B1900" s="517"/>
      <c r="C1900" s="109" t="s">
        <v>599</v>
      </c>
      <c r="D1900" s="172" t="s">
        <v>50</v>
      </c>
      <c r="E1900" s="168">
        <v>1.5</v>
      </c>
      <c r="F1900" s="23">
        <v>1026</v>
      </c>
      <c r="G1900" s="23">
        <f t="shared" si="184"/>
        <v>1539</v>
      </c>
      <c r="H1900" s="186"/>
      <c r="I1900" s="186"/>
      <c r="J1900" s="186"/>
      <c r="K1900" s="186"/>
      <c r="L1900" s="187"/>
      <c r="M1900" s="168"/>
    </row>
    <row r="1901" spans="1:13">
      <c r="A1901" s="608"/>
      <c r="B1901" s="517"/>
      <c r="C1901" s="108" t="s">
        <v>604</v>
      </c>
      <c r="D1901" s="172" t="s">
        <v>32</v>
      </c>
      <c r="E1901" s="168">
        <v>1</v>
      </c>
      <c r="F1901" s="23">
        <v>112</v>
      </c>
      <c r="G1901" s="23">
        <f t="shared" si="184"/>
        <v>112</v>
      </c>
      <c r="H1901" s="186"/>
      <c r="I1901" s="186"/>
      <c r="J1901" s="186"/>
      <c r="K1901" s="186"/>
      <c r="L1901" s="187"/>
      <c r="M1901" s="168"/>
    </row>
    <row r="1902" spans="1:13">
      <c r="A1902" s="608"/>
      <c r="B1902" s="517"/>
      <c r="C1902" s="108" t="s">
        <v>605</v>
      </c>
      <c r="D1902" s="172" t="s">
        <v>32</v>
      </c>
      <c r="E1902" s="168">
        <v>1</v>
      </c>
      <c r="F1902" s="23">
        <v>2.9</v>
      </c>
      <c r="G1902" s="23">
        <f t="shared" si="184"/>
        <v>2.9</v>
      </c>
      <c r="H1902" s="186"/>
      <c r="I1902" s="186"/>
      <c r="J1902" s="186"/>
      <c r="K1902" s="186"/>
      <c r="L1902" s="187"/>
      <c r="M1902" s="168"/>
    </row>
    <row r="1903" spans="1:13">
      <c r="A1903" s="608"/>
      <c r="B1903" s="517"/>
      <c r="C1903" s="108" t="s">
        <v>606</v>
      </c>
      <c r="D1903" s="172" t="s">
        <v>32</v>
      </c>
      <c r="E1903" s="168">
        <v>1</v>
      </c>
      <c r="F1903" s="23">
        <v>14</v>
      </c>
      <c r="G1903" s="23">
        <f t="shared" si="184"/>
        <v>14</v>
      </c>
      <c r="H1903" s="186"/>
      <c r="I1903" s="186"/>
      <c r="J1903" s="186"/>
      <c r="K1903" s="186"/>
      <c r="L1903" s="187"/>
      <c r="M1903" s="168"/>
    </row>
    <row r="1904" spans="1:13">
      <c r="A1904" s="608"/>
      <c r="B1904" s="517"/>
      <c r="C1904" s="108" t="s">
        <v>570</v>
      </c>
      <c r="D1904" s="172" t="s">
        <v>147</v>
      </c>
      <c r="E1904" s="168">
        <v>1</v>
      </c>
      <c r="F1904" s="23">
        <v>15.7</v>
      </c>
      <c r="G1904" s="23">
        <f t="shared" si="184"/>
        <v>15.7</v>
      </c>
      <c r="H1904" s="186"/>
      <c r="I1904" s="186"/>
      <c r="J1904" s="186"/>
      <c r="K1904" s="186"/>
      <c r="L1904" s="187"/>
      <c r="M1904" s="168"/>
    </row>
    <row r="1905" spans="1:13">
      <c r="A1905" s="608"/>
      <c r="B1905" s="517"/>
      <c r="C1905" s="108" t="s">
        <v>571</v>
      </c>
      <c r="D1905" s="172" t="s">
        <v>143</v>
      </c>
      <c r="E1905" s="168">
        <v>0.25</v>
      </c>
      <c r="F1905" s="23">
        <v>89</v>
      </c>
      <c r="G1905" s="23">
        <f t="shared" si="184"/>
        <v>22.25</v>
      </c>
      <c r="H1905" s="186"/>
      <c r="I1905" s="186"/>
      <c r="J1905" s="186"/>
      <c r="K1905" s="186"/>
      <c r="L1905" s="187"/>
      <c r="M1905" s="168"/>
    </row>
    <row r="1906" spans="1:13">
      <c r="A1906" s="568"/>
      <c r="B1906" s="518"/>
      <c r="C1906" s="108" t="s">
        <v>572</v>
      </c>
      <c r="D1906" s="172" t="s">
        <v>22</v>
      </c>
      <c r="E1906" s="168">
        <v>0.02</v>
      </c>
      <c r="F1906" s="23">
        <v>16.23</v>
      </c>
      <c r="G1906" s="23">
        <f t="shared" si="184"/>
        <v>0.3246</v>
      </c>
      <c r="H1906" s="186"/>
      <c r="I1906" s="186"/>
      <c r="J1906" s="186"/>
      <c r="K1906" s="186"/>
      <c r="L1906" s="187"/>
      <c r="M1906" s="168"/>
    </row>
    <row r="1907" spans="1:13">
      <c r="A1907" s="519" t="s">
        <v>127</v>
      </c>
      <c r="B1907" s="519"/>
      <c r="C1907" s="519"/>
      <c r="D1907" s="519"/>
      <c r="E1907" s="519"/>
      <c r="F1907" s="519"/>
      <c r="G1907" s="14">
        <f>G1891+G1892+G1893+G1894++G1895+G1896+G1897+G1898+G1899+G1900+G1901+G1902+G1903+G1904+G1905+G1906</f>
        <v>2182.7105999999999</v>
      </c>
      <c r="H1907" s="168"/>
      <c r="I1907" s="168"/>
      <c r="J1907" s="168"/>
      <c r="K1907" s="168"/>
      <c r="L1907" s="168"/>
      <c r="M1907" s="14">
        <f>G1907+L1891</f>
        <v>2182.7105999999999</v>
      </c>
    </row>
    <row r="1908" spans="1:13">
      <c r="A1908" s="522" t="s">
        <v>698</v>
      </c>
      <c r="B1908" s="663" t="s">
        <v>527</v>
      </c>
      <c r="C1908" s="108" t="s">
        <v>25</v>
      </c>
      <c r="D1908" s="172" t="s">
        <v>143</v>
      </c>
      <c r="E1908" s="168">
        <v>1</v>
      </c>
      <c r="F1908" s="23">
        <v>89</v>
      </c>
      <c r="G1908" s="23">
        <f t="shared" ref="G1908:G1916" si="185">E1908*F1908</f>
        <v>89</v>
      </c>
      <c r="H1908" s="168"/>
      <c r="I1908" s="168"/>
      <c r="J1908" s="174"/>
      <c r="K1908" s="168"/>
      <c r="L1908" s="169"/>
      <c r="M1908" s="168"/>
    </row>
    <row r="1909" spans="1:13">
      <c r="A1909" s="523"/>
      <c r="B1909" s="517"/>
      <c r="C1909" s="108" t="s">
        <v>144</v>
      </c>
      <c r="D1909" s="172" t="s">
        <v>143</v>
      </c>
      <c r="E1909" s="168">
        <v>0.05</v>
      </c>
      <c r="F1909" s="23">
        <v>190</v>
      </c>
      <c r="G1909" s="23">
        <f t="shared" si="185"/>
        <v>9.5</v>
      </c>
      <c r="H1909" s="168"/>
      <c r="I1909" s="168"/>
      <c r="J1909" s="168"/>
      <c r="K1909" s="168"/>
      <c r="L1909" s="169"/>
      <c r="M1909" s="168"/>
    </row>
    <row r="1910" spans="1:13">
      <c r="A1910" s="523"/>
      <c r="B1910" s="517"/>
      <c r="C1910" s="108" t="s">
        <v>519</v>
      </c>
      <c r="D1910" s="172" t="s">
        <v>147</v>
      </c>
      <c r="E1910" s="168">
        <v>1</v>
      </c>
      <c r="F1910" s="23">
        <v>33</v>
      </c>
      <c r="G1910" s="23">
        <f t="shared" si="185"/>
        <v>33</v>
      </c>
      <c r="H1910" s="168"/>
      <c r="I1910" s="168"/>
      <c r="J1910" s="168"/>
      <c r="K1910" s="168"/>
      <c r="L1910" s="169"/>
      <c r="M1910" s="168"/>
    </row>
    <row r="1911" spans="1:13">
      <c r="A1911" s="523"/>
      <c r="B1911" s="517"/>
      <c r="C1911" s="108" t="s">
        <v>600</v>
      </c>
      <c r="D1911" s="172" t="s">
        <v>146</v>
      </c>
      <c r="E1911" s="168">
        <v>2</v>
      </c>
      <c r="F1911" s="23">
        <v>9</v>
      </c>
      <c r="G1911" s="23">
        <f t="shared" si="185"/>
        <v>18</v>
      </c>
      <c r="H1911" s="168"/>
      <c r="I1911" s="168"/>
      <c r="J1911" s="168"/>
      <c r="K1911" s="168"/>
      <c r="L1911" s="169"/>
      <c r="M1911" s="168"/>
    </row>
    <row r="1912" spans="1:13">
      <c r="A1912" s="608"/>
      <c r="B1912" s="517"/>
      <c r="C1912" s="108" t="s">
        <v>526</v>
      </c>
      <c r="D1912" s="172" t="s">
        <v>146</v>
      </c>
      <c r="E1912" s="168">
        <v>3</v>
      </c>
      <c r="F1912" s="23">
        <v>1</v>
      </c>
      <c r="G1912" s="23">
        <f t="shared" si="185"/>
        <v>3</v>
      </c>
      <c r="H1912" s="186"/>
      <c r="I1912" s="186"/>
      <c r="J1912" s="186"/>
      <c r="K1912" s="186"/>
      <c r="L1912" s="187"/>
      <c r="M1912" s="168"/>
    </row>
    <row r="1913" spans="1:13">
      <c r="A1913" s="608"/>
      <c r="B1913" s="517"/>
      <c r="C1913" s="108" t="s">
        <v>525</v>
      </c>
      <c r="D1913" s="172" t="s">
        <v>147</v>
      </c>
      <c r="E1913" s="168">
        <v>3</v>
      </c>
      <c r="F1913" s="23">
        <v>9.6999999999999993</v>
      </c>
      <c r="G1913" s="23">
        <f t="shared" si="185"/>
        <v>29.099999999999998</v>
      </c>
      <c r="H1913" s="186"/>
      <c r="I1913" s="186"/>
      <c r="J1913" s="186"/>
      <c r="K1913" s="186"/>
      <c r="L1913" s="187"/>
      <c r="M1913" s="168"/>
    </row>
    <row r="1914" spans="1:13">
      <c r="A1914" s="608"/>
      <c r="B1914" s="517"/>
      <c r="C1914" s="108" t="s">
        <v>601</v>
      </c>
      <c r="D1914" s="172" t="s">
        <v>147</v>
      </c>
      <c r="E1914" s="168">
        <v>2</v>
      </c>
      <c r="F1914" s="23">
        <v>13</v>
      </c>
      <c r="G1914" s="23">
        <f t="shared" si="185"/>
        <v>26</v>
      </c>
      <c r="H1914" s="186"/>
      <c r="I1914" s="186"/>
      <c r="J1914" s="186"/>
      <c r="K1914" s="186"/>
      <c r="L1914" s="187"/>
      <c r="M1914" s="168"/>
    </row>
    <row r="1915" spans="1:13">
      <c r="A1915" s="608"/>
      <c r="B1915" s="517"/>
      <c r="C1915" s="108" t="s">
        <v>201</v>
      </c>
      <c r="D1915" s="172" t="s">
        <v>143</v>
      </c>
      <c r="E1915" s="168">
        <v>0.05</v>
      </c>
      <c r="F1915" s="23">
        <v>176.92</v>
      </c>
      <c r="G1915" s="23">
        <f t="shared" si="185"/>
        <v>8.8460000000000001</v>
      </c>
      <c r="H1915" s="186"/>
      <c r="I1915" s="186"/>
      <c r="J1915" s="186"/>
      <c r="K1915" s="186"/>
      <c r="L1915" s="187"/>
      <c r="M1915" s="168"/>
    </row>
    <row r="1916" spans="1:13" ht="24">
      <c r="A1916" s="608"/>
      <c r="B1916" s="517"/>
      <c r="C1916" s="109" t="s">
        <v>599</v>
      </c>
      <c r="D1916" s="172" t="s">
        <v>50</v>
      </c>
      <c r="E1916" s="168">
        <v>1.5</v>
      </c>
      <c r="F1916" s="23">
        <v>1026</v>
      </c>
      <c r="G1916" s="23">
        <f t="shared" si="185"/>
        <v>1539</v>
      </c>
      <c r="H1916" s="186"/>
      <c r="I1916" s="186"/>
      <c r="J1916" s="186"/>
      <c r="K1916" s="186"/>
      <c r="L1916" s="187"/>
      <c r="M1916" s="168"/>
    </row>
    <row r="1917" spans="1:13">
      <c r="A1917" s="568"/>
      <c r="B1917" s="518"/>
      <c r="C1917" s="108"/>
      <c r="D1917" s="172"/>
      <c r="E1917" s="168"/>
      <c r="F1917" s="23"/>
      <c r="G1917" s="23"/>
      <c r="H1917" s="186"/>
      <c r="I1917" s="186"/>
      <c r="J1917" s="186"/>
      <c r="K1917" s="186"/>
      <c r="L1917" s="187"/>
      <c r="M1917" s="168"/>
    </row>
    <row r="1918" spans="1:13">
      <c r="A1918" s="264"/>
      <c r="B1918" s="268"/>
      <c r="C1918" s="111"/>
      <c r="D1918" s="282"/>
      <c r="E1918" s="291"/>
      <c r="F1918" s="291"/>
      <c r="G1918" s="14">
        <f>G1908+G1909+G1910+G1912+G1913+G1914+G1915+G1916+G1917+G1911</f>
        <v>1755.4459999999999</v>
      </c>
      <c r="H1918" s="186"/>
      <c r="I1918" s="186"/>
      <c r="J1918" s="186"/>
      <c r="K1918" s="186"/>
      <c r="L1918" s="187"/>
      <c r="M1918" s="14">
        <f>G1918+L1908</f>
        <v>1755.4459999999999</v>
      </c>
    </row>
    <row r="1919" spans="1:13">
      <c r="A1919" s="522" t="s">
        <v>740</v>
      </c>
      <c r="B1919" s="663" t="s">
        <v>528</v>
      </c>
      <c r="C1919" s="108" t="s">
        <v>25</v>
      </c>
      <c r="D1919" s="172" t="s">
        <v>143</v>
      </c>
      <c r="E1919" s="168">
        <v>1</v>
      </c>
      <c r="F1919" s="23">
        <v>89</v>
      </c>
      <c r="G1919" s="23">
        <f t="shared" ref="G1919:G1927" si="186">E1919*F1919</f>
        <v>89</v>
      </c>
      <c r="H1919" s="168"/>
      <c r="I1919" s="168"/>
      <c r="J1919" s="174"/>
      <c r="K1919" s="168"/>
      <c r="L1919" s="169"/>
      <c r="M1919" s="168"/>
    </row>
    <row r="1920" spans="1:13">
      <c r="A1920" s="523"/>
      <c r="B1920" s="517"/>
      <c r="C1920" s="108" t="s">
        <v>144</v>
      </c>
      <c r="D1920" s="172" t="s">
        <v>143</v>
      </c>
      <c r="E1920" s="168">
        <v>0.05</v>
      </c>
      <c r="F1920" s="23">
        <v>190</v>
      </c>
      <c r="G1920" s="23">
        <f t="shared" si="186"/>
        <v>9.5</v>
      </c>
      <c r="H1920" s="168"/>
      <c r="I1920" s="168"/>
      <c r="J1920" s="168"/>
      <c r="K1920" s="168"/>
      <c r="L1920" s="169"/>
      <c r="M1920" s="168"/>
    </row>
    <row r="1921" spans="1:13">
      <c r="A1921" s="523"/>
      <c r="B1921" s="517"/>
      <c r="C1921" s="108" t="s">
        <v>519</v>
      </c>
      <c r="D1921" s="172" t="s">
        <v>147</v>
      </c>
      <c r="E1921" s="168">
        <v>1</v>
      </c>
      <c r="F1921" s="23">
        <v>33</v>
      </c>
      <c r="G1921" s="23">
        <f t="shared" si="186"/>
        <v>33</v>
      </c>
      <c r="H1921" s="168"/>
      <c r="I1921" s="168"/>
      <c r="J1921" s="168"/>
      <c r="K1921" s="168"/>
      <c r="L1921" s="169"/>
      <c r="M1921" s="168"/>
    </row>
    <row r="1922" spans="1:13">
      <c r="A1922" s="523"/>
      <c r="B1922" s="517"/>
      <c r="C1922" s="108" t="s">
        <v>600</v>
      </c>
      <c r="D1922" s="172" t="s">
        <v>147</v>
      </c>
      <c r="E1922" s="168">
        <v>2</v>
      </c>
      <c r="F1922" s="23">
        <v>9</v>
      </c>
      <c r="G1922" s="23">
        <f t="shared" si="186"/>
        <v>18</v>
      </c>
      <c r="H1922" s="168"/>
      <c r="I1922" s="168"/>
      <c r="J1922" s="168"/>
      <c r="K1922" s="168"/>
      <c r="L1922" s="169"/>
      <c r="M1922" s="168"/>
    </row>
    <row r="1923" spans="1:13">
      <c r="A1923" s="608"/>
      <c r="B1923" s="517"/>
      <c r="C1923" s="108" t="s">
        <v>526</v>
      </c>
      <c r="D1923" s="172" t="s">
        <v>147</v>
      </c>
      <c r="E1923" s="168">
        <v>3</v>
      </c>
      <c r="F1923" s="23">
        <v>1</v>
      </c>
      <c r="G1923" s="23">
        <f t="shared" si="186"/>
        <v>3</v>
      </c>
      <c r="H1923" s="186"/>
      <c r="I1923" s="186"/>
      <c r="J1923" s="186"/>
      <c r="K1923" s="186"/>
      <c r="L1923" s="187"/>
      <c r="M1923" s="168"/>
    </row>
    <row r="1924" spans="1:13">
      <c r="A1924" s="608"/>
      <c r="B1924" s="517"/>
      <c r="C1924" s="108" t="s">
        <v>525</v>
      </c>
      <c r="D1924" s="172" t="s">
        <v>147</v>
      </c>
      <c r="E1924" s="168">
        <v>3</v>
      </c>
      <c r="F1924" s="23">
        <v>9.6999999999999993</v>
      </c>
      <c r="G1924" s="23">
        <f t="shared" si="186"/>
        <v>29.099999999999998</v>
      </c>
      <c r="H1924" s="186"/>
      <c r="I1924" s="186"/>
      <c r="J1924" s="186"/>
      <c r="K1924" s="186"/>
      <c r="L1924" s="187"/>
      <c r="M1924" s="168"/>
    </row>
    <row r="1925" spans="1:13">
      <c r="A1925" s="608"/>
      <c r="B1925" s="517"/>
      <c r="C1925" s="108" t="s">
        <v>601</v>
      </c>
      <c r="D1925" s="172" t="s">
        <v>147</v>
      </c>
      <c r="E1925" s="168">
        <v>2</v>
      </c>
      <c r="F1925" s="23">
        <v>13</v>
      </c>
      <c r="G1925" s="23">
        <f t="shared" si="186"/>
        <v>26</v>
      </c>
      <c r="H1925" s="186"/>
      <c r="I1925" s="186"/>
      <c r="J1925" s="186"/>
      <c r="K1925" s="186"/>
      <c r="L1925" s="187"/>
      <c r="M1925" s="168"/>
    </row>
    <row r="1926" spans="1:13">
      <c r="A1926" s="608"/>
      <c r="B1926" s="517"/>
      <c r="C1926" s="108" t="s">
        <v>201</v>
      </c>
      <c r="D1926" s="172" t="s">
        <v>143</v>
      </c>
      <c r="E1926" s="168">
        <v>0.05</v>
      </c>
      <c r="F1926" s="23">
        <v>176.92</v>
      </c>
      <c r="G1926" s="23">
        <f t="shared" si="186"/>
        <v>8.8460000000000001</v>
      </c>
      <c r="H1926" s="186"/>
      <c r="I1926" s="186"/>
      <c r="J1926" s="186"/>
      <c r="K1926" s="186"/>
      <c r="L1926" s="187"/>
      <c r="M1926" s="168"/>
    </row>
    <row r="1927" spans="1:13" ht="24">
      <c r="A1927" s="608"/>
      <c r="B1927" s="517"/>
      <c r="C1927" s="109" t="s">
        <v>599</v>
      </c>
      <c r="D1927" s="172" t="s">
        <v>50</v>
      </c>
      <c r="E1927" s="168">
        <v>1.5</v>
      </c>
      <c r="F1927" s="23">
        <v>1026</v>
      </c>
      <c r="G1927" s="23">
        <f t="shared" si="186"/>
        <v>1539</v>
      </c>
      <c r="H1927" s="186"/>
      <c r="I1927" s="186"/>
      <c r="J1927" s="186"/>
      <c r="K1927" s="186"/>
      <c r="L1927" s="187"/>
      <c r="M1927" s="168"/>
    </row>
    <row r="1928" spans="1:13">
      <c r="A1928" s="568"/>
      <c r="B1928" s="518"/>
      <c r="C1928" s="108"/>
      <c r="D1928" s="172"/>
      <c r="E1928" s="168"/>
      <c r="F1928" s="23"/>
      <c r="G1928" s="23"/>
      <c r="H1928" s="186"/>
      <c r="I1928" s="186"/>
      <c r="J1928" s="186"/>
      <c r="K1928" s="186"/>
      <c r="L1928" s="187"/>
      <c r="M1928" s="168"/>
    </row>
    <row r="1929" spans="1:13">
      <c r="A1929" s="519" t="s">
        <v>127</v>
      </c>
      <c r="B1929" s="519"/>
      <c r="C1929" s="519"/>
      <c r="D1929" s="519"/>
      <c r="E1929" s="519"/>
      <c r="F1929" s="519"/>
      <c r="G1929" s="11">
        <f>G1919+G1920+G1921+G1922+G1923+G1924+G1925+G1926+G1927+G1928</f>
        <v>1755.4459999999999</v>
      </c>
      <c r="H1929" s="233"/>
      <c r="I1929" s="233"/>
      <c r="J1929" s="233"/>
      <c r="K1929" s="233"/>
      <c r="L1929" s="233"/>
      <c r="M1929" s="11"/>
    </row>
    <row r="1930" spans="1:13" ht="15.75">
      <c r="A1930" s="644" t="s">
        <v>630</v>
      </c>
      <c r="B1930" s="644"/>
      <c r="C1930" s="644"/>
      <c r="D1930" s="644"/>
      <c r="E1930" s="644"/>
      <c r="F1930" s="644"/>
      <c r="G1930" s="644"/>
      <c r="H1930" s="644"/>
      <c r="I1930" s="644"/>
      <c r="J1930" s="644"/>
      <c r="K1930" s="644"/>
      <c r="L1930" s="644"/>
      <c r="M1930" s="644"/>
    </row>
    <row r="1931" spans="1:13">
      <c r="A1931" s="523" t="s">
        <v>699</v>
      </c>
      <c r="B1931" s="517" t="s">
        <v>877</v>
      </c>
      <c r="C1931" s="108" t="s">
        <v>567</v>
      </c>
      <c r="D1931" s="172" t="s">
        <v>32</v>
      </c>
      <c r="E1931" s="168">
        <v>1</v>
      </c>
      <c r="F1931" s="23">
        <v>112</v>
      </c>
      <c r="G1931" s="23">
        <f t="shared" ref="G1931:G1936" si="187">E1931*F1931</f>
        <v>112</v>
      </c>
      <c r="H1931" s="186"/>
      <c r="I1931" s="186"/>
      <c r="J1931" s="186"/>
      <c r="K1931" s="186"/>
      <c r="L1931" s="187"/>
      <c r="M1931" s="168"/>
    </row>
    <row r="1932" spans="1:13">
      <c r="A1932" s="523"/>
      <c r="B1932" s="517"/>
      <c r="C1932" s="108" t="s">
        <v>568</v>
      </c>
      <c r="D1932" s="172" t="s">
        <v>32</v>
      </c>
      <c r="E1932" s="168">
        <v>1</v>
      </c>
      <c r="F1932" s="23">
        <v>2.9</v>
      </c>
      <c r="G1932" s="23">
        <f t="shared" si="187"/>
        <v>2.9</v>
      </c>
      <c r="H1932" s="186"/>
      <c r="I1932" s="186"/>
      <c r="J1932" s="186"/>
      <c r="K1932" s="186"/>
      <c r="L1932" s="187"/>
      <c r="M1932" s="168"/>
    </row>
    <row r="1933" spans="1:13">
      <c r="A1933" s="523"/>
      <c r="B1933" s="517"/>
      <c r="C1933" s="108" t="s">
        <v>569</v>
      </c>
      <c r="D1933" s="172" t="s">
        <v>32</v>
      </c>
      <c r="E1933" s="168">
        <v>1</v>
      </c>
      <c r="F1933" s="23">
        <v>14</v>
      </c>
      <c r="G1933" s="23">
        <f t="shared" si="187"/>
        <v>14</v>
      </c>
      <c r="H1933" s="186"/>
      <c r="I1933" s="186"/>
      <c r="J1933" s="186"/>
      <c r="K1933" s="186"/>
      <c r="L1933" s="187"/>
      <c r="M1933" s="168"/>
    </row>
    <row r="1934" spans="1:13">
      <c r="A1934" s="523"/>
      <c r="B1934" s="517"/>
      <c r="C1934" s="108" t="s">
        <v>570</v>
      </c>
      <c r="D1934" s="172" t="s">
        <v>147</v>
      </c>
      <c r="E1934" s="168">
        <v>1</v>
      </c>
      <c r="F1934" s="23">
        <v>15.7</v>
      </c>
      <c r="G1934" s="23">
        <f t="shared" si="187"/>
        <v>15.7</v>
      </c>
      <c r="H1934" s="186"/>
      <c r="I1934" s="186"/>
      <c r="J1934" s="186"/>
      <c r="K1934" s="186"/>
      <c r="L1934" s="187"/>
      <c r="M1934" s="168"/>
    </row>
    <row r="1935" spans="1:13">
      <c r="A1935" s="523"/>
      <c r="B1935" s="517"/>
      <c r="C1935" s="108" t="s">
        <v>571</v>
      </c>
      <c r="D1935" s="172" t="s">
        <v>143</v>
      </c>
      <c r="E1935" s="168">
        <v>0.25</v>
      </c>
      <c r="F1935" s="23">
        <v>89</v>
      </c>
      <c r="G1935" s="23">
        <f t="shared" si="187"/>
        <v>22.25</v>
      </c>
      <c r="H1935" s="186"/>
      <c r="I1935" s="186"/>
      <c r="J1935" s="186"/>
      <c r="K1935" s="186"/>
      <c r="L1935" s="187"/>
      <c r="M1935" s="168"/>
    </row>
    <row r="1936" spans="1:13">
      <c r="A1936" s="524"/>
      <c r="B1936" s="518"/>
      <c r="C1936" s="108" t="s">
        <v>572</v>
      </c>
      <c r="D1936" s="172" t="s">
        <v>22</v>
      </c>
      <c r="E1936" s="168">
        <v>0.02</v>
      </c>
      <c r="F1936" s="23">
        <v>16.23</v>
      </c>
      <c r="G1936" s="23">
        <f t="shared" si="187"/>
        <v>0.3246</v>
      </c>
      <c r="H1936" s="186"/>
      <c r="I1936" s="186"/>
      <c r="J1936" s="186"/>
      <c r="K1936" s="186"/>
      <c r="L1936" s="187"/>
      <c r="M1936" s="168"/>
    </row>
    <row r="1937" spans="1:13">
      <c r="A1937" s="519" t="s">
        <v>127</v>
      </c>
      <c r="B1937" s="519"/>
      <c r="C1937" s="519"/>
      <c r="D1937" s="519"/>
      <c r="E1937" s="519"/>
      <c r="F1937" s="519"/>
      <c r="G1937" s="11">
        <f>G1931+G1932+G1933+G1934+G1935+G1936</f>
        <v>167.1746</v>
      </c>
      <c r="H1937" s="233"/>
      <c r="I1937" s="233"/>
      <c r="J1937" s="233"/>
      <c r="K1937" s="233"/>
      <c r="L1937" s="233"/>
      <c r="M1937" s="11">
        <f>G1937+L1931</f>
        <v>167.1746</v>
      </c>
    </row>
    <row r="1938" spans="1:13" ht="15.75">
      <c r="A1938" s="623" t="s">
        <v>631</v>
      </c>
      <c r="B1938" s="623"/>
      <c r="C1938" s="623"/>
      <c r="D1938" s="623"/>
      <c r="E1938" s="623"/>
      <c r="F1938" s="623"/>
      <c r="G1938" s="623"/>
      <c r="H1938" s="623"/>
      <c r="I1938" s="623"/>
      <c r="J1938" s="623"/>
      <c r="K1938" s="623"/>
      <c r="L1938" s="623"/>
      <c r="M1938" s="623"/>
    </row>
    <row r="1939" spans="1:13">
      <c r="A1939" s="522" t="s">
        <v>700</v>
      </c>
      <c r="B1939" s="663" t="s">
        <v>1141</v>
      </c>
      <c r="C1939" s="108" t="s">
        <v>144</v>
      </c>
      <c r="D1939" s="172" t="s">
        <v>143</v>
      </c>
      <c r="E1939" s="168">
        <v>0.15</v>
      </c>
      <c r="F1939" s="23">
        <v>190</v>
      </c>
      <c r="G1939" s="23">
        <f t="shared" ref="G1939:G1964" si="188">E1939*F1939</f>
        <v>28.5</v>
      </c>
      <c r="H1939" s="168"/>
      <c r="I1939" s="168"/>
      <c r="J1939" s="174"/>
      <c r="K1939" s="168"/>
      <c r="L1939" s="169"/>
      <c r="M1939" s="168"/>
    </row>
    <row r="1940" spans="1:13" ht="24">
      <c r="A1940" s="523"/>
      <c r="B1940" s="517"/>
      <c r="C1940" s="109" t="s">
        <v>607</v>
      </c>
      <c r="D1940" s="172" t="s">
        <v>50</v>
      </c>
      <c r="E1940" s="168">
        <v>0.6</v>
      </c>
      <c r="F1940" s="23">
        <v>1026</v>
      </c>
      <c r="G1940" s="23">
        <f t="shared" si="188"/>
        <v>615.6</v>
      </c>
      <c r="H1940" s="168"/>
      <c r="I1940" s="168"/>
      <c r="J1940" s="168"/>
      <c r="K1940" s="168"/>
      <c r="L1940" s="169"/>
      <c r="M1940" s="168"/>
    </row>
    <row r="1941" spans="1:13">
      <c r="A1941" s="523"/>
      <c r="B1941" s="517"/>
      <c r="C1941" s="108" t="s">
        <v>608</v>
      </c>
      <c r="D1941" s="172" t="s">
        <v>22</v>
      </c>
      <c r="E1941" s="168">
        <v>22</v>
      </c>
      <c r="F1941" s="23">
        <v>28</v>
      </c>
      <c r="G1941" s="23">
        <f t="shared" si="188"/>
        <v>616</v>
      </c>
      <c r="H1941" s="168"/>
      <c r="I1941" s="168"/>
      <c r="J1941" s="168"/>
      <c r="K1941" s="168"/>
      <c r="L1941" s="169"/>
      <c r="M1941" s="168"/>
    </row>
    <row r="1942" spans="1:13">
      <c r="A1942" s="523"/>
      <c r="B1942" s="517"/>
      <c r="C1942" s="108" t="s">
        <v>557</v>
      </c>
      <c r="D1942" s="172" t="s">
        <v>147</v>
      </c>
      <c r="E1942" s="168">
        <v>4</v>
      </c>
      <c r="F1942" s="23">
        <v>8.77</v>
      </c>
      <c r="G1942" s="23">
        <f t="shared" si="188"/>
        <v>35.08</v>
      </c>
      <c r="H1942" s="168"/>
      <c r="I1942" s="168"/>
      <c r="J1942" s="168"/>
      <c r="K1942" s="168"/>
      <c r="L1942" s="169"/>
      <c r="M1942" s="168"/>
    </row>
    <row r="1943" spans="1:13">
      <c r="A1943" s="523"/>
      <c r="B1943" s="517"/>
      <c r="C1943" s="108" t="s">
        <v>555</v>
      </c>
      <c r="D1943" s="172" t="s">
        <v>147</v>
      </c>
      <c r="E1943" s="168">
        <v>8</v>
      </c>
      <c r="F1943" s="23">
        <v>44</v>
      </c>
      <c r="G1943" s="23">
        <f t="shared" si="188"/>
        <v>352</v>
      </c>
      <c r="H1943" s="168"/>
      <c r="I1943" s="168"/>
      <c r="J1943" s="168"/>
      <c r="K1943" s="168"/>
      <c r="L1943" s="169"/>
      <c r="M1943" s="168"/>
    </row>
    <row r="1944" spans="1:13">
      <c r="A1944" s="523"/>
      <c r="B1944" s="517"/>
      <c r="C1944" s="109" t="s">
        <v>609</v>
      </c>
      <c r="D1944" s="172" t="s">
        <v>147</v>
      </c>
      <c r="E1944" s="168">
        <v>6</v>
      </c>
      <c r="F1944" s="23">
        <v>11</v>
      </c>
      <c r="G1944" s="23">
        <f t="shared" si="188"/>
        <v>66</v>
      </c>
      <c r="H1944" s="168"/>
      <c r="I1944" s="168"/>
      <c r="J1944" s="168"/>
      <c r="K1944" s="168"/>
      <c r="L1944" s="169"/>
      <c r="M1944" s="168"/>
    </row>
    <row r="1945" spans="1:13">
      <c r="A1945" s="523"/>
      <c r="B1945" s="517"/>
      <c r="C1945" s="108" t="s">
        <v>552</v>
      </c>
      <c r="D1945" s="172" t="s">
        <v>147</v>
      </c>
      <c r="E1945" s="168">
        <v>7</v>
      </c>
      <c r="F1945" s="23">
        <v>2.7</v>
      </c>
      <c r="G1945" s="23">
        <f t="shared" si="188"/>
        <v>18.900000000000002</v>
      </c>
      <c r="H1945" s="168"/>
      <c r="I1945" s="168"/>
      <c r="J1945" s="168"/>
      <c r="K1945" s="168"/>
      <c r="L1945" s="169"/>
      <c r="M1945" s="168"/>
    </row>
    <row r="1946" spans="1:13">
      <c r="A1946" s="523"/>
      <c r="B1946" s="517"/>
      <c r="C1946" s="108" t="s">
        <v>553</v>
      </c>
      <c r="D1946" s="172" t="s">
        <v>147</v>
      </c>
      <c r="E1946" s="168">
        <v>7</v>
      </c>
      <c r="F1946" s="23">
        <v>4</v>
      </c>
      <c r="G1946" s="23">
        <f t="shared" si="188"/>
        <v>28</v>
      </c>
      <c r="H1946" s="168"/>
      <c r="I1946" s="168"/>
      <c r="J1946" s="168"/>
      <c r="K1946" s="168"/>
      <c r="L1946" s="169"/>
      <c r="M1946" s="168"/>
    </row>
    <row r="1947" spans="1:13">
      <c r="A1947" s="523"/>
      <c r="B1947" s="517"/>
      <c r="C1947" s="108" t="s">
        <v>554</v>
      </c>
      <c r="D1947" s="172" t="s">
        <v>147</v>
      </c>
      <c r="E1947" s="168">
        <v>5</v>
      </c>
      <c r="F1947" s="23">
        <v>154</v>
      </c>
      <c r="G1947" s="23">
        <f t="shared" si="188"/>
        <v>770</v>
      </c>
      <c r="H1947" s="168"/>
      <c r="I1947" s="168"/>
      <c r="J1947" s="168"/>
      <c r="K1947" s="168"/>
      <c r="L1947" s="169"/>
      <c r="M1947" s="168"/>
    </row>
    <row r="1948" spans="1:13">
      <c r="A1948" s="523"/>
      <c r="B1948" s="517"/>
      <c r="C1948" s="108" t="s">
        <v>563</v>
      </c>
      <c r="D1948" s="172" t="s">
        <v>50</v>
      </c>
      <c r="E1948" s="168">
        <v>0.15</v>
      </c>
      <c r="F1948" s="23">
        <v>2650</v>
      </c>
      <c r="G1948" s="23">
        <f t="shared" si="188"/>
        <v>397.5</v>
      </c>
      <c r="H1948" s="168"/>
      <c r="I1948" s="168"/>
      <c r="J1948" s="168"/>
      <c r="K1948" s="168"/>
      <c r="L1948" s="169"/>
      <c r="M1948" s="168"/>
    </row>
    <row r="1949" spans="1:13">
      <c r="A1949" s="523"/>
      <c r="B1949" s="517"/>
      <c r="C1949" s="108" t="s">
        <v>610</v>
      </c>
      <c r="D1949" s="172" t="s">
        <v>147</v>
      </c>
      <c r="E1949" s="168">
        <v>8</v>
      </c>
      <c r="F1949" s="23">
        <v>61.2</v>
      </c>
      <c r="G1949" s="23">
        <f t="shared" si="188"/>
        <v>489.6</v>
      </c>
      <c r="H1949" s="168"/>
      <c r="I1949" s="168"/>
      <c r="J1949" s="168"/>
      <c r="K1949" s="168"/>
      <c r="L1949" s="169"/>
      <c r="M1949" s="168"/>
    </row>
    <row r="1950" spans="1:13" ht="24">
      <c r="A1950" s="523"/>
      <c r="B1950" s="517"/>
      <c r="C1950" s="109" t="s">
        <v>611</v>
      </c>
      <c r="D1950" s="172" t="s">
        <v>50</v>
      </c>
      <c r="E1950" s="168">
        <v>0.1</v>
      </c>
      <c r="F1950" s="23">
        <v>1631.26</v>
      </c>
      <c r="G1950" s="23">
        <f t="shared" si="188"/>
        <v>163.126</v>
      </c>
      <c r="H1950" s="168"/>
      <c r="I1950" s="168"/>
      <c r="J1950" s="168"/>
      <c r="K1950" s="168"/>
      <c r="L1950" s="169"/>
      <c r="M1950" s="168"/>
    </row>
    <row r="1951" spans="1:13">
      <c r="A1951" s="523"/>
      <c r="B1951" s="517"/>
      <c r="C1951" s="108" t="s">
        <v>558</v>
      </c>
      <c r="D1951" s="172" t="s">
        <v>147</v>
      </c>
      <c r="E1951" s="168">
        <v>4</v>
      </c>
      <c r="F1951" s="23">
        <v>44.25</v>
      </c>
      <c r="G1951" s="23">
        <f t="shared" si="188"/>
        <v>177</v>
      </c>
      <c r="H1951" s="168"/>
      <c r="I1951" s="168"/>
      <c r="J1951" s="168"/>
      <c r="K1951" s="168"/>
      <c r="L1951" s="169"/>
      <c r="M1951" s="168"/>
    </row>
    <row r="1952" spans="1:13">
      <c r="A1952" s="523"/>
      <c r="B1952" s="517"/>
      <c r="C1952" s="108" t="s">
        <v>612</v>
      </c>
      <c r="D1952" s="172" t="s">
        <v>147</v>
      </c>
      <c r="E1952" s="168">
        <v>3</v>
      </c>
      <c r="F1952" s="23">
        <v>11.37</v>
      </c>
      <c r="G1952" s="23">
        <f t="shared" si="188"/>
        <v>34.11</v>
      </c>
      <c r="H1952" s="168"/>
      <c r="I1952" s="168"/>
      <c r="J1952" s="168"/>
      <c r="K1952" s="168"/>
      <c r="L1952" s="169"/>
      <c r="M1952" s="168"/>
    </row>
    <row r="1953" spans="1:13">
      <c r="A1953" s="523"/>
      <c r="B1953" s="517"/>
      <c r="C1953" s="108" t="s">
        <v>613</v>
      </c>
      <c r="D1953" s="172" t="s">
        <v>147</v>
      </c>
      <c r="E1953" s="168">
        <v>5</v>
      </c>
      <c r="F1953" s="23">
        <v>370.25</v>
      </c>
      <c r="G1953" s="23">
        <f t="shared" si="188"/>
        <v>1851.25</v>
      </c>
      <c r="H1953" s="168"/>
      <c r="I1953" s="168"/>
      <c r="J1953" s="168"/>
      <c r="K1953" s="168"/>
      <c r="L1953" s="169"/>
      <c r="M1953" s="168"/>
    </row>
    <row r="1954" spans="1:13">
      <c r="A1954" s="523"/>
      <c r="B1954" s="517"/>
      <c r="C1954" s="108" t="s">
        <v>614</v>
      </c>
      <c r="D1954" s="172" t="s">
        <v>615</v>
      </c>
      <c r="E1954" s="168">
        <v>3</v>
      </c>
      <c r="F1954" s="23">
        <v>37</v>
      </c>
      <c r="G1954" s="23">
        <f t="shared" si="188"/>
        <v>111</v>
      </c>
      <c r="H1954" s="168"/>
      <c r="I1954" s="168"/>
      <c r="J1954" s="168"/>
      <c r="K1954" s="168"/>
      <c r="L1954" s="169"/>
      <c r="M1954" s="168"/>
    </row>
    <row r="1955" spans="1:13">
      <c r="A1955" s="523"/>
      <c r="B1955" s="517"/>
      <c r="C1955" s="108" t="s">
        <v>616</v>
      </c>
      <c r="D1955" s="172" t="s">
        <v>147</v>
      </c>
      <c r="E1955" s="168">
        <v>2</v>
      </c>
      <c r="F1955" s="23">
        <v>16.2</v>
      </c>
      <c r="G1955" s="23">
        <f t="shared" si="188"/>
        <v>32.4</v>
      </c>
      <c r="H1955" s="168"/>
      <c r="I1955" s="168"/>
      <c r="J1955" s="168"/>
      <c r="K1955" s="168"/>
      <c r="L1955" s="169"/>
      <c r="M1955" s="168"/>
    </row>
    <row r="1956" spans="1:13">
      <c r="A1956" s="523"/>
      <c r="B1956" s="517"/>
      <c r="C1956" s="108" t="s">
        <v>617</v>
      </c>
      <c r="D1956" s="172" t="s">
        <v>147</v>
      </c>
      <c r="E1956" s="168">
        <v>1</v>
      </c>
      <c r="F1956" s="23">
        <v>106</v>
      </c>
      <c r="G1956" s="23">
        <f t="shared" si="188"/>
        <v>106</v>
      </c>
      <c r="H1956" s="168"/>
      <c r="I1956" s="168"/>
      <c r="J1956" s="168"/>
      <c r="K1956" s="168"/>
      <c r="L1956" s="169"/>
      <c r="M1956" s="168"/>
    </row>
    <row r="1957" spans="1:13" ht="24">
      <c r="A1957" s="523"/>
      <c r="B1957" s="517"/>
      <c r="C1957" s="109" t="s">
        <v>618</v>
      </c>
      <c r="D1957" s="172" t="s">
        <v>147</v>
      </c>
      <c r="E1957" s="168">
        <v>8</v>
      </c>
      <c r="F1957" s="23">
        <f>7+112.79+97.5</f>
        <v>217.29000000000002</v>
      </c>
      <c r="G1957" s="23">
        <f t="shared" si="188"/>
        <v>1738.3200000000002</v>
      </c>
      <c r="H1957" s="168"/>
      <c r="I1957" s="168"/>
      <c r="J1957" s="168"/>
      <c r="K1957" s="168"/>
      <c r="L1957" s="169"/>
      <c r="M1957" s="168"/>
    </row>
    <row r="1958" spans="1:13">
      <c r="A1958" s="523"/>
      <c r="B1958" s="517"/>
      <c r="C1958" s="108" t="s">
        <v>567</v>
      </c>
      <c r="D1958" s="172" t="s">
        <v>32</v>
      </c>
      <c r="E1958" s="168">
        <v>1</v>
      </c>
      <c r="F1958" s="23">
        <v>112</v>
      </c>
      <c r="G1958" s="23">
        <f t="shared" si="188"/>
        <v>112</v>
      </c>
      <c r="H1958" s="168"/>
      <c r="I1958" s="168"/>
      <c r="J1958" s="168"/>
      <c r="K1958" s="168"/>
      <c r="L1958" s="169"/>
      <c r="M1958" s="168"/>
    </row>
    <row r="1959" spans="1:13">
      <c r="A1959" s="523"/>
      <c r="B1959" s="517"/>
      <c r="C1959" s="108" t="s">
        <v>568</v>
      </c>
      <c r="D1959" s="172" t="s">
        <v>32</v>
      </c>
      <c r="E1959" s="168">
        <v>1</v>
      </c>
      <c r="F1959" s="23">
        <v>2.9</v>
      </c>
      <c r="G1959" s="23">
        <f t="shared" si="188"/>
        <v>2.9</v>
      </c>
      <c r="H1959" s="168"/>
      <c r="I1959" s="168"/>
      <c r="J1959" s="168"/>
      <c r="K1959" s="168"/>
      <c r="L1959" s="169"/>
      <c r="M1959" s="168"/>
    </row>
    <row r="1960" spans="1:13">
      <c r="A1960" s="523"/>
      <c r="B1960" s="517"/>
      <c r="C1960" s="108" t="s">
        <v>569</v>
      </c>
      <c r="D1960" s="172" t="s">
        <v>32</v>
      </c>
      <c r="E1960" s="168">
        <v>1</v>
      </c>
      <c r="F1960" s="23">
        <v>14</v>
      </c>
      <c r="G1960" s="23">
        <f t="shared" si="188"/>
        <v>14</v>
      </c>
      <c r="H1960" s="168"/>
      <c r="I1960" s="168"/>
      <c r="J1960" s="168"/>
      <c r="K1960" s="168"/>
      <c r="L1960" s="169"/>
      <c r="M1960" s="168"/>
    </row>
    <row r="1961" spans="1:13">
      <c r="A1961" s="523"/>
      <c r="B1961" s="517"/>
      <c r="C1961" s="108" t="s">
        <v>570</v>
      </c>
      <c r="D1961" s="172" t="s">
        <v>147</v>
      </c>
      <c r="E1961" s="168">
        <v>1</v>
      </c>
      <c r="F1961" s="23">
        <v>15.7</v>
      </c>
      <c r="G1961" s="23">
        <f t="shared" si="188"/>
        <v>15.7</v>
      </c>
      <c r="H1961" s="168"/>
      <c r="I1961" s="168"/>
      <c r="J1961" s="168"/>
      <c r="K1961" s="168"/>
      <c r="L1961" s="169"/>
      <c r="M1961" s="168"/>
    </row>
    <row r="1962" spans="1:13">
      <c r="A1962" s="523"/>
      <c r="B1962" s="517"/>
      <c r="C1962" s="108" t="s">
        <v>571</v>
      </c>
      <c r="D1962" s="172" t="s">
        <v>143</v>
      </c>
      <c r="E1962" s="168">
        <v>0.25</v>
      </c>
      <c r="F1962" s="23">
        <v>89</v>
      </c>
      <c r="G1962" s="23">
        <f t="shared" si="188"/>
        <v>22.25</v>
      </c>
      <c r="H1962" s="168"/>
      <c r="I1962" s="168"/>
      <c r="J1962" s="168"/>
      <c r="K1962" s="168"/>
      <c r="L1962" s="169"/>
      <c r="M1962" s="168"/>
    </row>
    <row r="1963" spans="1:13">
      <c r="A1963" s="523"/>
      <c r="B1963" s="517"/>
      <c r="C1963" s="108" t="s">
        <v>572</v>
      </c>
      <c r="D1963" s="172" t="s">
        <v>22</v>
      </c>
      <c r="E1963" s="168">
        <v>0.02</v>
      </c>
      <c r="F1963" s="23">
        <v>16.23</v>
      </c>
      <c r="G1963" s="23">
        <f t="shared" si="188"/>
        <v>0.3246</v>
      </c>
      <c r="H1963" s="168"/>
      <c r="I1963" s="168"/>
      <c r="J1963" s="168"/>
      <c r="K1963" s="168"/>
      <c r="L1963" s="169"/>
      <c r="M1963" s="168"/>
    </row>
    <row r="1964" spans="1:13">
      <c r="A1964" s="523"/>
      <c r="B1964" s="517"/>
      <c r="C1964" s="108" t="s">
        <v>619</v>
      </c>
      <c r="D1964" s="172" t="s">
        <v>147</v>
      </c>
      <c r="E1964" s="168">
        <v>2</v>
      </c>
      <c r="F1964" s="23">
        <v>23.4</v>
      </c>
      <c r="G1964" s="23">
        <f t="shared" si="188"/>
        <v>46.8</v>
      </c>
      <c r="H1964" s="168"/>
      <c r="I1964" s="168"/>
      <c r="J1964" s="168"/>
      <c r="K1964" s="168"/>
      <c r="L1964" s="169"/>
      <c r="M1964" s="168"/>
    </row>
    <row r="1965" spans="1:13">
      <c r="A1965" s="519" t="s">
        <v>127</v>
      </c>
      <c r="B1965" s="519"/>
      <c r="C1965" s="519"/>
      <c r="D1965" s="519"/>
      <c r="E1965" s="519"/>
      <c r="F1965" s="519"/>
      <c r="G1965" s="14">
        <f>SUM(G1939:G1964)</f>
        <v>7844.3606</v>
      </c>
      <c r="H1965" s="168"/>
      <c r="I1965" s="168"/>
      <c r="J1965" s="168"/>
      <c r="K1965" s="168"/>
      <c r="L1965" s="168"/>
      <c r="M1965" s="14">
        <f>G1965+L1939</f>
        <v>7844.3606</v>
      </c>
    </row>
    <row r="1966" spans="1:13">
      <c r="A1966" s="522" t="s">
        <v>701</v>
      </c>
      <c r="B1966" s="663" t="s">
        <v>1142</v>
      </c>
      <c r="C1966" s="108" t="s">
        <v>144</v>
      </c>
      <c r="D1966" s="172" t="s">
        <v>143</v>
      </c>
      <c r="E1966" s="168">
        <v>0.1</v>
      </c>
      <c r="F1966" s="23">
        <v>190</v>
      </c>
      <c r="G1966" s="23">
        <f t="shared" ref="G1966:G1991" si="189">E1966*F1966</f>
        <v>19</v>
      </c>
      <c r="H1966" s="168"/>
      <c r="I1966" s="168"/>
      <c r="J1966" s="174"/>
      <c r="K1966" s="168"/>
      <c r="L1966" s="169"/>
      <c r="M1966" s="168"/>
    </row>
    <row r="1967" spans="1:13" ht="24">
      <c r="A1967" s="523"/>
      <c r="B1967" s="517"/>
      <c r="C1967" s="109" t="s">
        <v>607</v>
      </c>
      <c r="D1967" s="172" t="s">
        <v>50</v>
      </c>
      <c r="E1967" s="168">
        <v>0.6</v>
      </c>
      <c r="F1967" s="23">
        <v>1026</v>
      </c>
      <c r="G1967" s="23">
        <f t="shared" si="189"/>
        <v>615.6</v>
      </c>
      <c r="H1967" s="168"/>
      <c r="I1967" s="168"/>
      <c r="J1967" s="168"/>
      <c r="K1967" s="168"/>
      <c r="L1967" s="169"/>
      <c r="M1967" s="168"/>
    </row>
    <row r="1968" spans="1:13">
      <c r="A1968" s="523"/>
      <c r="B1968" s="517"/>
      <c r="C1968" s="108" t="s">
        <v>608</v>
      </c>
      <c r="D1968" s="172" t="s">
        <v>22</v>
      </c>
      <c r="E1968" s="168">
        <v>5</v>
      </c>
      <c r="F1968" s="23">
        <v>28</v>
      </c>
      <c r="G1968" s="23">
        <f t="shared" si="189"/>
        <v>140</v>
      </c>
      <c r="H1968" s="168"/>
      <c r="I1968" s="168"/>
      <c r="J1968" s="168"/>
      <c r="K1968" s="168"/>
      <c r="L1968" s="169"/>
      <c r="M1968" s="168"/>
    </row>
    <row r="1969" spans="1:13">
      <c r="A1969" s="523"/>
      <c r="B1969" s="517"/>
      <c r="C1969" s="108" t="s">
        <v>557</v>
      </c>
      <c r="D1969" s="172" t="s">
        <v>147</v>
      </c>
      <c r="E1969" s="168">
        <v>4</v>
      </c>
      <c r="F1969" s="23">
        <v>8.77</v>
      </c>
      <c r="G1969" s="23">
        <f t="shared" si="189"/>
        <v>35.08</v>
      </c>
      <c r="H1969" s="168"/>
      <c r="I1969" s="168"/>
      <c r="J1969" s="168"/>
      <c r="K1969" s="168"/>
      <c r="L1969" s="169"/>
      <c r="M1969" s="168"/>
    </row>
    <row r="1970" spans="1:13">
      <c r="A1970" s="523"/>
      <c r="B1970" s="517"/>
      <c r="C1970" s="108" t="s">
        <v>555</v>
      </c>
      <c r="D1970" s="172" t="s">
        <v>147</v>
      </c>
      <c r="E1970" s="168">
        <v>5</v>
      </c>
      <c r="F1970" s="23">
        <v>44</v>
      </c>
      <c r="G1970" s="23">
        <f t="shared" si="189"/>
        <v>220</v>
      </c>
      <c r="H1970" s="168"/>
      <c r="I1970" s="168"/>
      <c r="J1970" s="168"/>
      <c r="K1970" s="168"/>
      <c r="L1970" s="169"/>
      <c r="M1970" s="168"/>
    </row>
    <row r="1971" spans="1:13">
      <c r="A1971" s="523"/>
      <c r="B1971" s="517"/>
      <c r="C1971" s="109" t="s">
        <v>609</v>
      </c>
      <c r="D1971" s="172" t="s">
        <v>147</v>
      </c>
      <c r="E1971" s="168">
        <v>6</v>
      </c>
      <c r="F1971" s="23">
        <v>11</v>
      </c>
      <c r="G1971" s="23">
        <f t="shared" si="189"/>
        <v>66</v>
      </c>
      <c r="H1971" s="168"/>
      <c r="I1971" s="168"/>
      <c r="J1971" s="168"/>
      <c r="K1971" s="168"/>
      <c r="L1971" s="169"/>
      <c r="M1971" s="168"/>
    </row>
    <row r="1972" spans="1:13">
      <c r="A1972" s="523"/>
      <c r="B1972" s="517"/>
      <c r="C1972" s="108" t="s">
        <v>552</v>
      </c>
      <c r="D1972" s="172" t="s">
        <v>147</v>
      </c>
      <c r="E1972" s="168">
        <v>7</v>
      </c>
      <c r="F1972" s="23">
        <v>2.7</v>
      </c>
      <c r="G1972" s="23">
        <f t="shared" si="189"/>
        <v>18.900000000000002</v>
      </c>
      <c r="H1972" s="168"/>
      <c r="I1972" s="168"/>
      <c r="J1972" s="168"/>
      <c r="K1972" s="168"/>
      <c r="L1972" s="169"/>
      <c r="M1972" s="168"/>
    </row>
    <row r="1973" spans="1:13">
      <c r="A1973" s="523"/>
      <c r="B1973" s="517"/>
      <c r="C1973" s="108" t="s">
        <v>553</v>
      </c>
      <c r="D1973" s="172" t="s">
        <v>147</v>
      </c>
      <c r="E1973" s="168">
        <v>7</v>
      </c>
      <c r="F1973" s="23">
        <v>4</v>
      </c>
      <c r="G1973" s="23">
        <f t="shared" si="189"/>
        <v>28</v>
      </c>
      <c r="H1973" s="168"/>
      <c r="I1973" s="168"/>
      <c r="J1973" s="168"/>
      <c r="K1973" s="168"/>
      <c r="L1973" s="169"/>
      <c r="M1973" s="168"/>
    </row>
    <row r="1974" spans="1:13">
      <c r="A1974" s="523"/>
      <c r="B1974" s="517"/>
      <c r="C1974" s="108" t="s">
        <v>554</v>
      </c>
      <c r="D1974" s="172" t="s">
        <v>147</v>
      </c>
      <c r="E1974" s="168">
        <v>5</v>
      </c>
      <c r="F1974" s="23">
        <v>154</v>
      </c>
      <c r="G1974" s="23">
        <f t="shared" si="189"/>
        <v>770</v>
      </c>
      <c r="H1974" s="168"/>
      <c r="I1974" s="168"/>
      <c r="J1974" s="168"/>
      <c r="K1974" s="168"/>
      <c r="L1974" s="169"/>
      <c r="M1974" s="168"/>
    </row>
    <row r="1975" spans="1:13">
      <c r="A1975" s="523"/>
      <c r="B1975" s="517"/>
      <c r="C1975" s="108" t="s">
        <v>563</v>
      </c>
      <c r="D1975" s="172" t="s">
        <v>50</v>
      </c>
      <c r="E1975" s="168">
        <v>0.1</v>
      </c>
      <c r="F1975" s="23">
        <v>2650</v>
      </c>
      <c r="G1975" s="23">
        <f t="shared" si="189"/>
        <v>265</v>
      </c>
      <c r="H1975" s="168"/>
      <c r="I1975" s="168"/>
      <c r="J1975" s="168"/>
      <c r="K1975" s="168"/>
      <c r="L1975" s="169"/>
      <c r="M1975" s="168"/>
    </row>
    <row r="1976" spans="1:13">
      <c r="A1976" s="523"/>
      <c r="B1976" s="517"/>
      <c r="C1976" s="108" t="s">
        <v>610</v>
      </c>
      <c r="D1976" s="172" t="s">
        <v>147</v>
      </c>
      <c r="E1976" s="168">
        <v>8</v>
      </c>
      <c r="F1976" s="23">
        <v>61.2</v>
      </c>
      <c r="G1976" s="23">
        <f t="shared" si="189"/>
        <v>489.6</v>
      </c>
      <c r="H1976" s="168"/>
      <c r="I1976" s="168"/>
      <c r="J1976" s="168"/>
      <c r="K1976" s="168"/>
      <c r="L1976" s="169"/>
      <c r="M1976" s="168"/>
    </row>
    <row r="1977" spans="1:13" ht="24">
      <c r="A1977" s="523"/>
      <c r="B1977" s="517"/>
      <c r="C1977" s="109" t="s">
        <v>611</v>
      </c>
      <c r="D1977" s="172" t="s">
        <v>50</v>
      </c>
      <c r="E1977" s="168">
        <v>0.1</v>
      </c>
      <c r="F1977" s="23">
        <v>1631.26</v>
      </c>
      <c r="G1977" s="23">
        <f t="shared" si="189"/>
        <v>163.126</v>
      </c>
      <c r="H1977" s="168"/>
      <c r="I1977" s="168"/>
      <c r="J1977" s="168"/>
      <c r="K1977" s="168"/>
      <c r="L1977" s="169"/>
      <c r="M1977" s="168"/>
    </row>
    <row r="1978" spans="1:13">
      <c r="A1978" s="523"/>
      <c r="B1978" s="517"/>
      <c r="C1978" s="108" t="s">
        <v>558</v>
      </c>
      <c r="D1978" s="172" t="s">
        <v>147</v>
      </c>
      <c r="E1978" s="168">
        <v>4</v>
      </c>
      <c r="F1978" s="23">
        <v>44.25</v>
      </c>
      <c r="G1978" s="23">
        <f t="shared" si="189"/>
        <v>177</v>
      </c>
      <c r="H1978" s="168"/>
      <c r="I1978" s="168"/>
      <c r="J1978" s="168"/>
      <c r="K1978" s="168"/>
      <c r="L1978" s="169"/>
      <c r="M1978" s="168"/>
    </row>
    <row r="1979" spans="1:13">
      <c r="A1979" s="523"/>
      <c r="B1979" s="517"/>
      <c r="C1979" s="108" t="s">
        <v>612</v>
      </c>
      <c r="D1979" s="172" t="s">
        <v>147</v>
      </c>
      <c r="E1979" s="168">
        <v>1</v>
      </c>
      <c r="F1979" s="23">
        <v>11.37</v>
      </c>
      <c r="G1979" s="23">
        <f t="shared" si="189"/>
        <v>11.37</v>
      </c>
      <c r="H1979" s="168"/>
      <c r="I1979" s="168"/>
      <c r="J1979" s="168"/>
      <c r="K1979" s="168"/>
      <c r="L1979" s="169"/>
      <c r="M1979" s="168"/>
    </row>
    <row r="1980" spans="1:13">
      <c r="A1980" s="523"/>
      <c r="B1980" s="517"/>
      <c r="C1980" s="108" t="s">
        <v>613</v>
      </c>
      <c r="D1980" s="172" t="s">
        <v>147</v>
      </c>
      <c r="E1980" s="168">
        <v>3</v>
      </c>
      <c r="F1980" s="23">
        <v>370.25</v>
      </c>
      <c r="G1980" s="23">
        <f t="shared" si="189"/>
        <v>1110.75</v>
      </c>
      <c r="H1980" s="168"/>
      <c r="I1980" s="168"/>
      <c r="J1980" s="168"/>
      <c r="K1980" s="168"/>
      <c r="L1980" s="169"/>
      <c r="M1980" s="168"/>
    </row>
    <row r="1981" spans="1:13">
      <c r="A1981" s="523"/>
      <c r="B1981" s="517"/>
      <c r="C1981" s="108" t="s">
        <v>614</v>
      </c>
      <c r="D1981" s="172" t="s">
        <v>615</v>
      </c>
      <c r="E1981" s="168">
        <v>1</v>
      </c>
      <c r="F1981" s="23">
        <v>37</v>
      </c>
      <c r="G1981" s="23">
        <f t="shared" si="189"/>
        <v>37</v>
      </c>
      <c r="H1981" s="168"/>
      <c r="I1981" s="168"/>
      <c r="J1981" s="168"/>
      <c r="K1981" s="168"/>
      <c r="L1981" s="169"/>
      <c r="M1981" s="168"/>
    </row>
    <row r="1982" spans="1:13">
      <c r="A1982" s="523"/>
      <c r="B1982" s="517"/>
      <c r="C1982" s="108" t="s">
        <v>616</v>
      </c>
      <c r="D1982" s="172" t="s">
        <v>147</v>
      </c>
      <c r="E1982" s="168">
        <v>1</v>
      </c>
      <c r="F1982" s="23">
        <v>16.2</v>
      </c>
      <c r="G1982" s="23">
        <f t="shared" si="189"/>
        <v>16.2</v>
      </c>
      <c r="H1982" s="168"/>
      <c r="I1982" s="168"/>
      <c r="J1982" s="168"/>
      <c r="K1982" s="168"/>
      <c r="L1982" s="169"/>
      <c r="M1982" s="168"/>
    </row>
    <row r="1983" spans="1:13">
      <c r="A1983" s="523"/>
      <c r="B1983" s="517"/>
      <c r="C1983" s="108" t="s">
        <v>617</v>
      </c>
      <c r="D1983" s="172" t="s">
        <v>147</v>
      </c>
      <c r="E1983" s="168">
        <v>1</v>
      </c>
      <c r="F1983" s="23">
        <v>106</v>
      </c>
      <c r="G1983" s="23">
        <f t="shared" si="189"/>
        <v>106</v>
      </c>
      <c r="H1983" s="168"/>
      <c r="I1983" s="168"/>
      <c r="J1983" s="168"/>
      <c r="K1983" s="168"/>
      <c r="L1983" s="169"/>
      <c r="M1983" s="168"/>
    </row>
    <row r="1984" spans="1:13" ht="24">
      <c r="A1984" s="523"/>
      <c r="B1984" s="517"/>
      <c r="C1984" s="109" t="s">
        <v>618</v>
      </c>
      <c r="D1984" s="172" t="s">
        <v>147</v>
      </c>
      <c r="E1984" s="168">
        <v>2</v>
      </c>
      <c r="F1984" s="23">
        <f>7+112.79+97.5</f>
        <v>217.29000000000002</v>
      </c>
      <c r="G1984" s="23">
        <f t="shared" si="189"/>
        <v>434.58000000000004</v>
      </c>
      <c r="H1984" s="168"/>
      <c r="I1984" s="168"/>
      <c r="J1984" s="168"/>
      <c r="K1984" s="168"/>
      <c r="L1984" s="169"/>
      <c r="M1984" s="168"/>
    </row>
    <row r="1985" spans="1:13">
      <c r="A1985" s="523"/>
      <c r="B1985" s="517"/>
      <c r="C1985" s="108" t="s">
        <v>567</v>
      </c>
      <c r="D1985" s="172" t="s">
        <v>32</v>
      </c>
      <c r="E1985" s="168">
        <v>1</v>
      </c>
      <c r="F1985" s="23">
        <v>112</v>
      </c>
      <c r="G1985" s="23">
        <f t="shared" si="189"/>
        <v>112</v>
      </c>
      <c r="H1985" s="168"/>
      <c r="I1985" s="168"/>
      <c r="J1985" s="168"/>
      <c r="K1985" s="168"/>
      <c r="L1985" s="169"/>
      <c r="M1985" s="168"/>
    </row>
    <row r="1986" spans="1:13">
      <c r="A1986" s="523"/>
      <c r="B1986" s="517"/>
      <c r="C1986" s="108" t="s">
        <v>568</v>
      </c>
      <c r="D1986" s="172" t="s">
        <v>32</v>
      </c>
      <c r="E1986" s="168">
        <v>1</v>
      </c>
      <c r="F1986" s="23">
        <v>2.9</v>
      </c>
      <c r="G1986" s="23">
        <f t="shared" si="189"/>
        <v>2.9</v>
      </c>
      <c r="H1986" s="168"/>
      <c r="I1986" s="168"/>
      <c r="J1986" s="168"/>
      <c r="K1986" s="168"/>
      <c r="L1986" s="169"/>
      <c r="M1986" s="168"/>
    </row>
    <row r="1987" spans="1:13">
      <c r="A1987" s="523"/>
      <c r="B1987" s="517"/>
      <c r="C1987" s="108" t="s">
        <v>569</v>
      </c>
      <c r="D1987" s="172" t="s">
        <v>32</v>
      </c>
      <c r="E1987" s="168">
        <v>1</v>
      </c>
      <c r="F1987" s="23">
        <v>14</v>
      </c>
      <c r="G1987" s="23">
        <f t="shared" si="189"/>
        <v>14</v>
      </c>
      <c r="H1987" s="168"/>
      <c r="I1987" s="168"/>
      <c r="J1987" s="168"/>
      <c r="K1987" s="168"/>
      <c r="L1987" s="169"/>
      <c r="M1987" s="168"/>
    </row>
    <row r="1988" spans="1:13">
      <c r="A1988" s="523"/>
      <c r="B1988" s="517"/>
      <c r="C1988" s="108" t="s">
        <v>570</v>
      </c>
      <c r="D1988" s="172" t="s">
        <v>147</v>
      </c>
      <c r="E1988" s="168">
        <v>1</v>
      </c>
      <c r="F1988" s="23">
        <v>15.7</v>
      </c>
      <c r="G1988" s="23">
        <f t="shared" si="189"/>
        <v>15.7</v>
      </c>
      <c r="H1988" s="168"/>
      <c r="I1988" s="168"/>
      <c r="J1988" s="168"/>
      <c r="K1988" s="168"/>
      <c r="L1988" s="169"/>
      <c r="M1988" s="168"/>
    </row>
    <row r="1989" spans="1:13">
      <c r="A1989" s="523"/>
      <c r="B1989" s="517"/>
      <c r="C1989" s="108" t="s">
        <v>571</v>
      </c>
      <c r="D1989" s="172" t="s">
        <v>143</v>
      </c>
      <c r="E1989" s="168">
        <v>0.25</v>
      </c>
      <c r="F1989" s="23">
        <v>89</v>
      </c>
      <c r="G1989" s="23">
        <f t="shared" si="189"/>
        <v>22.25</v>
      </c>
      <c r="H1989" s="168"/>
      <c r="I1989" s="168"/>
      <c r="J1989" s="168"/>
      <c r="K1989" s="168"/>
      <c r="L1989" s="169"/>
      <c r="M1989" s="168"/>
    </row>
    <row r="1990" spans="1:13">
      <c r="A1990" s="523"/>
      <c r="B1990" s="517"/>
      <c r="C1990" s="108" t="s">
        <v>572</v>
      </c>
      <c r="D1990" s="172" t="s">
        <v>22</v>
      </c>
      <c r="E1990" s="168">
        <v>0.02</v>
      </c>
      <c r="F1990" s="23">
        <v>16.23</v>
      </c>
      <c r="G1990" s="23">
        <f t="shared" si="189"/>
        <v>0.3246</v>
      </c>
      <c r="H1990" s="168"/>
      <c r="I1990" s="168"/>
      <c r="J1990" s="168"/>
      <c r="K1990" s="168"/>
      <c r="L1990" s="169"/>
      <c r="M1990" s="168"/>
    </row>
    <row r="1991" spans="1:13">
      <c r="A1991" s="523"/>
      <c r="B1991" s="517"/>
      <c r="C1991" s="108" t="s">
        <v>619</v>
      </c>
      <c r="D1991" s="172" t="s">
        <v>147</v>
      </c>
      <c r="E1991" s="168">
        <v>2</v>
      </c>
      <c r="F1991" s="23">
        <v>23.4</v>
      </c>
      <c r="G1991" s="23">
        <f t="shared" si="189"/>
        <v>46.8</v>
      </c>
      <c r="H1991" s="168"/>
      <c r="I1991" s="168"/>
      <c r="J1991" s="168"/>
      <c r="K1991" s="168"/>
      <c r="L1991" s="169"/>
      <c r="M1991" s="168"/>
    </row>
    <row r="1992" spans="1:13">
      <c r="A1992" s="519" t="s">
        <v>127</v>
      </c>
      <c r="B1992" s="519"/>
      <c r="C1992" s="519"/>
      <c r="D1992" s="519"/>
      <c r="E1992" s="519"/>
      <c r="F1992" s="519"/>
      <c r="G1992" s="14">
        <f>SUM(G1966:G1991)</f>
        <v>4937.1805999999988</v>
      </c>
      <c r="H1992" s="168"/>
      <c r="I1992" s="168"/>
      <c r="J1992" s="168"/>
      <c r="K1992" s="168"/>
      <c r="L1992" s="168"/>
      <c r="M1992" s="14">
        <f>G1992</f>
        <v>4937.1805999999988</v>
      </c>
    </row>
    <row r="1993" spans="1:13">
      <c r="A1993" s="522" t="s">
        <v>702</v>
      </c>
      <c r="B1993" s="663" t="s">
        <v>1143</v>
      </c>
      <c r="C1993" s="108" t="s">
        <v>144</v>
      </c>
      <c r="D1993" s="172" t="s">
        <v>143</v>
      </c>
      <c r="E1993" s="168">
        <v>0.1</v>
      </c>
      <c r="F1993" s="23">
        <v>190</v>
      </c>
      <c r="G1993" s="23">
        <f t="shared" ref="G1993:G2020" si="190">E1993*F1993</f>
        <v>19</v>
      </c>
      <c r="H1993" s="168"/>
      <c r="I1993" s="168"/>
      <c r="J1993" s="168"/>
      <c r="K1993" s="233"/>
      <c r="L1993" s="233"/>
      <c r="M1993" s="233"/>
    </row>
    <row r="1994" spans="1:13" ht="24">
      <c r="A1994" s="523"/>
      <c r="B1994" s="517"/>
      <c r="C1994" s="109" t="s">
        <v>607</v>
      </c>
      <c r="D1994" s="172" t="s">
        <v>50</v>
      </c>
      <c r="E1994" s="168">
        <v>0.6</v>
      </c>
      <c r="F1994" s="23">
        <v>1026</v>
      </c>
      <c r="G1994" s="23">
        <f t="shared" si="190"/>
        <v>615.6</v>
      </c>
      <c r="H1994" s="168"/>
      <c r="I1994" s="168"/>
      <c r="J1994" s="233"/>
      <c r="K1994" s="168"/>
      <c r="L1994" s="169"/>
      <c r="M1994" s="168"/>
    </row>
    <row r="1995" spans="1:13">
      <c r="A1995" s="523"/>
      <c r="B1995" s="517"/>
      <c r="C1995" s="108" t="s">
        <v>608</v>
      </c>
      <c r="D1995" s="172" t="s">
        <v>22</v>
      </c>
      <c r="E1995" s="168">
        <v>15</v>
      </c>
      <c r="F1995" s="23">
        <v>28</v>
      </c>
      <c r="G1995" s="23">
        <f t="shared" si="190"/>
        <v>420</v>
      </c>
      <c r="H1995" s="168"/>
      <c r="I1995" s="168"/>
      <c r="J1995" s="233"/>
      <c r="K1995" s="168"/>
      <c r="L1995" s="169"/>
      <c r="M1995" s="168"/>
    </row>
    <row r="1996" spans="1:13">
      <c r="A1996" s="523"/>
      <c r="B1996" s="517"/>
      <c r="C1996" s="108" t="s">
        <v>557</v>
      </c>
      <c r="D1996" s="172" t="s">
        <v>147</v>
      </c>
      <c r="E1996" s="168">
        <v>4</v>
      </c>
      <c r="F1996" s="23">
        <v>8.77</v>
      </c>
      <c r="G1996" s="23">
        <f t="shared" si="190"/>
        <v>35.08</v>
      </c>
      <c r="H1996" s="168"/>
      <c r="I1996" s="168"/>
      <c r="J1996" s="233"/>
      <c r="K1996" s="168"/>
      <c r="L1996" s="169"/>
      <c r="M1996" s="168"/>
    </row>
    <row r="1997" spans="1:13">
      <c r="A1997" s="523"/>
      <c r="B1997" s="517"/>
      <c r="C1997" s="108" t="s">
        <v>555</v>
      </c>
      <c r="D1997" s="172" t="s">
        <v>147</v>
      </c>
      <c r="E1997" s="168">
        <v>5</v>
      </c>
      <c r="F1997" s="23">
        <v>44</v>
      </c>
      <c r="G1997" s="23">
        <f t="shared" si="190"/>
        <v>220</v>
      </c>
      <c r="H1997" s="168"/>
      <c r="I1997" s="168"/>
      <c r="J1997" s="233"/>
      <c r="K1997" s="168"/>
      <c r="L1997" s="169"/>
      <c r="M1997" s="168"/>
    </row>
    <row r="1998" spans="1:13">
      <c r="A1998" s="523"/>
      <c r="B1998" s="517"/>
      <c r="C1998" s="109" t="s">
        <v>609</v>
      </c>
      <c r="D1998" s="172" t="s">
        <v>147</v>
      </c>
      <c r="E1998" s="168">
        <v>6</v>
      </c>
      <c r="F1998" s="23">
        <v>11</v>
      </c>
      <c r="G1998" s="23">
        <f t="shared" si="190"/>
        <v>66</v>
      </c>
      <c r="H1998" s="168"/>
      <c r="I1998" s="168"/>
      <c r="J1998" s="233"/>
      <c r="K1998" s="168"/>
      <c r="L1998" s="169"/>
      <c r="M1998" s="168"/>
    </row>
    <row r="1999" spans="1:13">
      <c r="A1999" s="523"/>
      <c r="B1999" s="517"/>
      <c r="C1999" s="108" t="s">
        <v>552</v>
      </c>
      <c r="D1999" s="172" t="s">
        <v>147</v>
      </c>
      <c r="E1999" s="168">
        <v>7</v>
      </c>
      <c r="F1999" s="23">
        <v>2.7</v>
      </c>
      <c r="G1999" s="23">
        <f t="shared" si="190"/>
        <v>18.900000000000002</v>
      </c>
      <c r="H1999" s="168"/>
      <c r="I1999" s="168"/>
      <c r="J1999" s="233"/>
      <c r="K1999" s="168"/>
      <c r="L1999" s="169"/>
      <c r="M1999" s="168"/>
    </row>
    <row r="2000" spans="1:13">
      <c r="A2000" s="523"/>
      <c r="B2000" s="517"/>
      <c r="C2000" s="108" t="s">
        <v>553</v>
      </c>
      <c r="D2000" s="172" t="s">
        <v>147</v>
      </c>
      <c r="E2000" s="168">
        <v>7</v>
      </c>
      <c r="F2000" s="23">
        <v>4</v>
      </c>
      <c r="G2000" s="23">
        <f t="shared" si="190"/>
        <v>28</v>
      </c>
      <c r="H2000" s="168"/>
      <c r="I2000" s="168"/>
      <c r="J2000" s="233"/>
      <c r="K2000" s="168"/>
      <c r="L2000" s="169"/>
      <c r="M2000" s="168"/>
    </row>
    <row r="2001" spans="1:13">
      <c r="A2001" s="523"/>
      <c r="B2001" s="517"/>
      <c r="C2001" s="108" t="s">
        <v>554</v>
      </c>
      <c r="D2001" s="172" t="s">
        <v>147</v>
      </c>
      <c r="E2001" s="168">
        <v>5</v>
      </c>
      <c r="F2001" s="23">
        <v>154</v>
      </c>
      <c r="G2001" s="23">
        <f t="shared" si="190"/>
        <v>770</v>
      </c>
      <c r="H2001" s="168"/>
      <c r="I2001" s="168"/>
      <c r="J2001" s="233"/>
      <c r="K2001" s="168"/>
      <c r="L2001" s="169"/>
      <c r="M2001" s="168"/>
    </row>
    <row r="2002" spans="1:13">
      <c r="A2002" s="523"/>
      <c r="B2002" s="517"/>
      <c r="C2002" s="108" t="s">
        <v>563</v>
      </c>
      <c r="D2002" s="172" t="s">
        <v>50</v>
      </c>
      <c r="E2002" s="168">
        <v>0.1</v>
      </c>
      <c r="F2002" s="23">
        <v>2650</v>
      </c>
      <c r="G2002" s="23">
        <f t="shared" si="190"/>
        <v>265</v>
      </c>
      <c r="H2002" s="168"/>
      <c r="I2002" s="168"/>
      <c r="J2002" s="233"/>
      <c r="K2002" s="168"/>
      <c r="L2002" s="169"/>
      <c r="M2002" s="168"/>
    </row>
    <row r="2003" spans="1:13">
      <c r="A2003" s="523"/>
      <c r="B2003" s="517"/>
      <c r="C2003" s="108" t="s">
        <v>610</v>
      </c>
      <c r="D2003" s="172" t="s">
        <v>147</v>
      </c>
      <c r="E2003" s="168">
        <v>8</v>
      </c>
      <c r="F2003" s="23">
        <v>61.2</v>
      </c>
      <c r="G2003" s="23">
        <f t="shared" si="190"/>
        <v>489.6</v>
      </c>
      <c r="H2003" s="168"/>
      <c r="I2003" s="168"/>
      <c r="J2003" s="233"/>
      <c r="K2003" s="168"/>
      <c r="L2003" s="169"/>
      <c r="M2003" s="168"/>
    </row>
    <row r="2004" spans="1:13" ht="24">
      <c r="A2004" s="523"/>
      <c r="B2004" s="517"/>
      <c r="C2004" s="109" t="s">
        <v>611</v>
      </c>
      <c r="D2004" s="172" t="s">
        <v>50</v>
      </c>
      <c r="E2004" s="168">
        <v>0.1</v>
      </c>
      <c r="F2004" s="23">
        <v>1631.26</v>
      </c>
      <c r="G2004" s="23">
        <f t="shared" si="190"/>
        <v>163.126</v>
      </c>
      <c r="H2004" s="168"/>
      <c r="I2004" s="168"/>
      <c r="J2004" s="233"/>
      <c r="K2004" s="168"/>
      <c r="L2004" s="169"/>
      <c r="M2004" s="168"/>
    </row>
    <row r="2005" spans="1:13">
      <c r="A2005" s="523"/>
      <c r="B2005" s="517"/>
      <c r="C2005" s="108" t="s">
        <v>558</v>
      </c>
      <c r="D2005" s="172" t="s">
        <v>147</v>
      </c>
      <c r="E2005" s="168">
        <v>4</v>
      </c>
      <c r="F2005" s="23">
        <v>44.25</v>
      </c>
      <c r="G2005" s="23">
        <f t="shared" si="190"/>
        <v>177</v>
      </c>
      <c r="H2005" s="168"/>
      <c r="I2005" s="168"/>
      <c r="J2005" s="233"/>
      <c r="K2005" s="168"/>
      <c r="L2005" s="169"/>
      <c r="M2005" s="168"/>
    </row>
    <row r="2006" spans="1:13">
      <c r="A2006" s="523"/>
      <c r="B2006" s="517"/>
      <c r="C2006" s="108" t="s">
        <v>612</v>
      </c>
      <c r="D2006" s="172" t="s">
        <v>147</v>
      </c>
      <c r="E2006" s="168">
        <v>2</v>
      </c>
      <c r="F2006" s="23">
        <v>11.37</v>
      </c>
      <c r="G2006" s="23">
        <f t="shared" si="190"/>
        <v>22.74</v>
      </c>
      <c r="H2006" s="168"/>
      <c r="I2006" s="168"/>
      <c r="J2006" s="233"/>
      <c r="K2006" s="168"/>
      <c r="L2006" s="169"/>
      <c r="M2006" s="168"/>
    </row>
    <row r="2007" spans="1:13" ht="24">
      <c r="A2007" s="523"/>
      <c r="B2007" s="517"/>
      <c r="C2007" s="112" t="s">
        <v>620</v>
      </c>
      <c r="D2007" s="172" t="s">
        <v>147</v>
      </c>
      <c r="E2007" s="168">
        <v>1</v>
      </c>
      <c r="F2007" s="23">
        <v>3490</v>
      </c>
      <c r="G2007" s="23">
        <f t="shared" si="190"/>
        <v>3490</v>
      </c>
      <c r="H2007" s="168"/>
      <c r="I2007" s="168"/>
      <c r="J2007" s="233"/>
      <c r="K2007" s="168"/>
      <c r="L2007" s="169"/>
      <c r="M2007" s="168"/>
    </row>
    <row r="2008" spans="1:13" ht="24">
      <c r="A2008" s="608"/>
      <c r="B2008" s="517"/>
      <c r="C2008" s="109" t="s">
        <v>621</v>
      </c>
      <c r="D2008" s="172" t="s">
        <v>147</v>
      </c>
      <c r="E2008" s="168">
        <v>2</v>
      </c>
      <c r="F2008" s="23">
        <v>1.1599999999999999</v>
      </c>
      <c r="G2008" s="23">
        <f t="shared" si="190"/>
        <v>2.3199999999999998</v>
      </c>
      <c r="H2008" s="186"/>
      <c r="I2008" s="186"/>
      <c r="J2008" s="233"/>
      <c r="K2008" s="168"/>
      <c r="L2008" s="169"/>
      <c r="M2008" s="168"/>
    </row>
    <row r="2009" spans="1:13">
      <c r="A2009" s="608"/>
      <c r="B2009" s="517"/>
      <c r="C2009" s="108" t="s">
        <v>613</v>
      </c>
      <c r="D2009" s="172" t="s">
        <v>147</v>
      </c>
      <c r="E2009" s="168">
        <v>3</v>
      </c>
      <c r="F2009" s="23">
        <v>370.25</v>
      </c>
      <c r="G2009" s="23">
        <f t="shared" si="190"/>
        <v>1110.75</v>
      </c>
      <c r="H2009" s="186"/>
      <c r="I2009" s="186"/>
      <c r="J2009" s="233"/>
      <c r="K2009" s="186"/>
      <c r="L2009" s="187"/>
      <c r="M2009" s="168"/>
    </row>
    <row r="2010" spans="1:13">
      <c r="A2010" s="608"/>
      <c r="B2010" s="517"/>
      <c r="C2010" s="108" t="s">
        <v>614</v>
      </c>
      <c r="D2010" s="172" t="s">
        <v>615</v>
      </c>
      <c r="E2010" s="168">
        <v>1</v>
      </c>
      <c r="F2010" s="23">
        <v>37</v>
      </c>
      <c r="G2010" s="23">
        <f t="shared" si="190"/>
        <v>37</v>
      </c>
      <c r="H2010" s="186"/>
      <c r="I2010" s="186"/>
      <c r="J2010" s="233"/>
      <c r="K2010" s="186"/>
      <c r="L2010" s="187"/>
      <c r="M2010" s="168"/>
    </row>
    <row r="2011" spans="1:13">
      <c r="A2011" s="608"/>
      <c r="B2011" s="517"/>
      <c r="C2011" s="108" t="s">
        <v>616</v>
      </c>
      <c r="D2011" s="172" t="s">
        <v>147</v>
      </c>
      <c r="E2011" s="168">
        <v>1</v>
      </c>
      <c r="F2011" s="23">
        <v>16.2</v>
      </c>
      <c r="G2011" s="23">
        <f t="shared" si="190"/>
        <v>16.2</v>
      </c>
      <c r="H2011" s="186"/>
      <c r="I2011" s="186"/>
      <c r="J2011" s="233"/>
      <c r="K2011" s="186"/>
      <c r="L2011" s="187"/>
      <c r="M2011" s="168"/>
    </row>
    <row r="2012" spans="1:13">
      <c r="A2012" s="608"/>
      <c r="B2012" s="517"/>
      <c r="C2012" s="108" t="s">
        <v>617</v>
      </c>
      <c r="D2012" s="172" t="s">
        <v>147</v>
      </c>
      <c r="E2012" s="168">
        <v>1</v>
      </c>
      <c r="F2012" s="23">
        <v>106</v>
      </c>
      <c r="G2012" s="23">
        <f t="shared" si="190"/>
        <v>106</v>
      </c>
      <c r="H2012" s="186"/>
      <c r="I2012" s="186"/>
      <c r="J2012" s="233"/>
      <c r="K2012" s="186"/>
      <c r="L2012" s="187"/>
      <c r="M2012" s="168"/>
    </row>
    <row r="2013" spans="1:13" ht="24">
      <c r="A2013" s="608"/>
      <c r="B2013" s="517"/>
      <c r="C2013" s="109" t="s">
        <v>618</v>
      </c>
      <c r="D2013" s="172" t="s">
        <v>147</v>
      </c>
      <c r="E2013" s="168">
        <v>4</v>
      </c>
      <c r="F2013" s="23">
        <f>7+112.79+97.5</f>
        <v>217.29000000000002</v>
      </c>
      <c r="G2013" s="23">
        <f t="shared" si="190"/>
        <v>869.16000000000008</v>
      </c>
      <c r="H2013" s="186"/>
      <c r="I2013" s="186"/>
      <c r="J2013" s="233"/>
      <c r="K2013" s="186"/>
      <c r="L2013" s="187"/>
      <c r="M2013" s="168"/>
    </row>
    <row r="2014" spans="1:13">
      <c r="A2014" s="608"/>
      <c r="B2014" s="517"/>
      <c r="C2014" s="108" t="s">
        <v>567</v>
      </c>
      <c r="D2014" s="172" t="s">
        <v>32</v>
      </c>
      <c r="E2014" s="168">
        <v>1</v>
      </c>
      <c r="F2014" s="23">
        <v>112</v>
      </c>
      <c r="G2014" s="23">
        <f t="shared" si="190"/>
        <v>112</v>
      </c>
      <c r="H2014" s="186"/>
      <c r="I2014" s="186"/>
      <c r="J2014" s="233"/>
      <c r="K2014" s="186"/>
      <c r="L2014" s="187"/>
      <c r="M2014" s="168"/>
    </row>
    <row r="2015" spans="1:13">
      <c r="A2015" s="608"/>
      <c r="B2015" s="517"/>
      <c r="C2015" s="108" t="s">
        <v>568</v>
      </c>
      <c r="D2015" s="172" t="s">
        <v>32</v>
      </c>
      <c r="E2015" s="168">
        <v>1</v>
      </c>
      <c r="F2015" s="23">
        <v>2.9</v>
      </c>
      <c r="G2015" s="23">
        <f t="shared" si="190"/>
        <v>2.9</v>
      </c>
      <c r="H2015" s="186"/>
      <c r="I2015" s="186"/>
      <c r="J2015" s="233"/>
      <c r="K2015" s="186"/>
      <c r="L2015" s="187"/>
      <c r="M2015" s="168"/>
    </row>
    <row r="2016" spans="1:13">
      <c r="A2016" s="608"/>
      <c r="B2016" s="517"/>
      <c r="C2016" s="108" t="s">
        <v>569</v>
      </c>
      <c r="D2016" s="172" t="s">
        <v>32</v>
      </c>
      <c r="E2016" s="168">
        <v>1</v>
      </c>
      <c r="F2016" s="23">
        <v>14</v>
      </c>
      <c r="G2016" s="23">
        <f t="shared" si="190"/>
        <v>14</v>
      </c>
      <c r="H2016" s="186"/>
      <c r="I2016" s="186"/>
      <c r="J2016" s="233"/>
      <c r="K2016" s="186"/>
      <c r="L2016" s="187"/>
      <c r="M2016" s="168"/>
    </row>
    <row r="2017" spans="1:13">
      <c r="A2017" s="608"/>
      <c r="B2017" s="517"/>
      <c r="C2017" s="108" t="s">
        <v>570</v>
      </c>
      <c r="D2017" s="172" t="s">
        <v>147</v>
      </c>
      <c r="E2017" s="168">
        <v>1</v>
      </c>
      <c r="F2017" s="23">
        <v>15.7</v>
      </c>
      <c r="G2017" s="23">
        <f t="shared" si="190"/>
        <v>15.7</v>
      </c>
      <c r="H2017" s="186"/>
      <c r="I2017" s="186"/>
      <c r="J2017" s="233"/>
      <c r="K2017" s="186"/>
      <c r="L2017" s="187"/>
      <c r="M2017" s="168"/>
    </row>
    <row r="2018" spans="1:13">
      <c r="A2018" s="608"/>
      <c r="B2018" s="517"/>
      <c r="C2018" s="108" t="s">
        <v>571</v>
      </c>
      <c r="D2018" s="172" t="s">
        <v>143</v>
      </c>
      <c r="E2018" s="168">
        <v>0.25</v>
      </c>
      <c r="F2018" s="23">
        <v>89</v>
      </c>
      <c r="G2018" s="23">
        <f t="shared" si="190"/>
        <v>22.25</v>
      </c>
      <c r="H2018" s="186"/>
      <c r="I2018" s="186"/>
      <c r="J2018" s="233"/>
      <c r="K2018" s="186"/>
      <c r="L2018" s="187"/>
      <c r="M2018" s="168"/>
    </row>
    <row r="2019" spans="1:13">
      <c r="A2019" s="608"/>
      <c r="B2019" s="517"/>
      <c r="C2019" s="108" t="s">
        <v>572</v>
      </c>
      <c r="D2019" s="172" t="s">
        <v>22</v>
      </c>
      <c r="E2019" s="168">
        <v>0.02</v>
      </c>
      <c r="F2019" s="23">
        <v>16.23</v>
      </c>
      <c r="G2019" s="23">
        <f t="shared" si="190"/>
        <v>0.3246</v>
      </c>
      <c r="H2019" s="186"/>
      <c r="I2019" s="186"/>
      <c r="J2019" s="233"/>
      <c r="K2019" s="186"/>
      <c r="L2019" s="187"/>
      <c r="M2019" s="168"/>
    </row>
    <row r="2020" spans="1:13">
      <c r="A2020" s="608"/>
      <c r="B2020" s="517"/>
      <c r="C2020" s="108" t="s">
        <v>619</v>
      </c>
      <c r="D2020" s="172" t="s">
        <v>147</v>
      </c>
      <c r="E2020" s="168">
        <v>2</v>
      </c>
      <c r="F2020" s="23">
        <v>23.4</v>
      </c>
      <c r="G2020" s="23">
        <f t="shared" si="190"/>
        <v>46.8</v>
      </c>
      <c r="H2020" s="186"/>
      <c r="I2020" s="186"/>
      <c r="J2020" s="233"/>
      <c r="K2020" s="186"/>
      <c r="L2020" s="187"/>
      <c r="M2020" s="168"/>
    </row>
    <row r="2021" spans="1:13">
      <c r="A2021" s="519" t="s">
        <v>127</v>
      </c>
      <c r="B2021" s="519"/>
      <c r="C2021" s="519"/>
      <c r="D2021" s="519"/>
      <c r="E2021" s="519"/>
      <c r="F2021" s="519"/>
      <c r="G2021" s="14">
        <f>SUM(G1993:G2020)</f>
        <v>9155.4506000000001</v>
      </c>
      <c r="H2021" s="168"/>
      <c r="I2021" s="168"/>
      <c r="J2021" s="168"/>
      <c r="K2021" s="168"/>
      <c r="L2021" s="168"/>
      <c r="M2021" s="14">
        <f>G2021</f>
        <v>9155.4506000000001</v>
      </c>
    </row>
    <row r="2022" spans="1:13">
      <c r="A2022" s="522" t="s">
        <v>703</v>
      </c>
      <c r="B2022" s="663" t="s">
        <v>1144</v>
      </c>
      <c r="C2022" s="108" t="s">
        <v>144</v>
      </c>
      <c r="D2022" s="172" t="s">
        <v>143</v>
      </c>
      <c r="E2022" s="168">
        <v>0.1</v>
      </c>
      <c r="F2022" s="23">
        <v>190</v>
      </c>
      <c r="G2022" s="23">
        <f t="shared" ref="G2022:G2065" si="191">E2022*F2022</f>
        <v>19</v>
      </c>
      <c r="H2022" s="168"/>
      <c r="I2022" s="168"/>
      <c r="J2022" s="233"/>
      <c r="K2022" s="233"/>
      <c r="L2022" s="233"/>
      <c r="M2022" s="233"/>
    </row>
    <row r="2023" spans="1:13" ht="24">
      <c r="A2023" s="523"/>
      <c r="B2023" s="517"/>
      <c r="C2023" s="109" t="s">
        <v>607</v>
      </c>
      <c r="D2023" s="172" t="s">
        <v>50</v>
      </c>
      <c r="E2023" s="168">
        <v>0.6</v>
      </c>
      <c r="F2023" s="23">
        <v>1026</v>
      </c>
      <c r="G2023" s="23">
        <f t="shared" si="191"/>
        <v>615.6</v>
      </c>
      <c r="H2023" s="168"/>
      <c r="I2023" s="168"/>
      <c r="J2023" s="233"/>
      <c r="K2023" s="168"/>
      <c r="L2023" s="169"/>
      <c r="M2023" s="168"/>
    </row>
    <row r="2024" spans="1:13">
      <c r="A2024" s="523"/>
      <c r="B2024" s="517"/>
      <c r="C2024" s="108" t="s">
        <v>608</v>
      </c>
      <c r="D2024" s="172" t="s">
        <v>22</v>
      </c>
      <c r="E2024" s="168">
        <v>15</v>
      </c>
      <c r="F2024" s="23">
        <v>28</v>
      </c>
      <c r="G2024" s="23">
        <f t="shared" si="191"/>
        <v>420</v>
      </c>
      <c r="H2024" s="168"/>
      <c r="I2024" s="168"/>
      <c r="J2024" s="233"/>
      <c r="K2024" s="168"/>
      <c r="L2024" s="169"/>
      <c r="M2024" s="168"/>
    </row>
    <row r="2025" spans="1:13">
      <c r="A2025" s="523"/>
      <c r="B2025" s="517"/>
      <c r="C2025" s="108" t="s">
        <v>557</v>
      </c>
      <c r="D2025" s="172" t="s">
        <v>147</v>
      </c>
      <c r="E2025" s="168">
        <v>4</v>
      </c>
      <c r="F2025" s="23">
        <v>8.77</v>
      </c>
      <c r="G2025" s="23">
        <f t="shared" si="191"/>
        <v>35.08</v>
      </c>
      <c r="H2025" s="168"/>
      <c r="I2025" s="168"/>
      <c r="J2025" s="233"/>
      <c r="K2025" s="168"/>
      <c r="L2025" s="169"/>
      <c r="M2025" s="168"/>
    </row>
    <row r="2026" spans="1:13">
      <c r="A2026" s="523"/>
      <c r="B2026" s="517"/>
      <c r="C2026" s="108" t="s">
        <v>555</v>
      </c>
      <c r="D2026" s="172" t="s">
        <v>147</v>
      </c>
      <c r="E2026" s="168">
        <v>5</v>
      </c>
      <c r="F2026" s="23">
        <v>44</v>
      </c>
      <c r="G2026" s="23">
        <f t="shared" si="191"/>
        <v>220</v>
      </c>
      <c r="H2026" s="168"/>
      <c r="I2026" s="168"/>
      <c r="J2026" s="233"/>
      <c r="K2026" s="168"/>
      <c r="L2026" s="169"/>
      <c r="M2026" s="168"/>
    </row>
    <row r="2027" spans="1:13">
      <c r="A2027" s="523"/>
      <c r="B2027" s="517"/>
      <c r="C2027" s="109" t="s">
        <v>609</v>
      </c>
      <c r="D2027" s="172" t="s">
        <v>147</v>
      </c>
      <c r="E2027" s="168">
        <v>6</v>
      </c>
      <c r="F2027" s="23">
        <v>11</v>
      </c>
      <c r="G2027" s="23">
        <f t="shared" si="191"/>
        <v>66</v>
      </c>
      <c r="H2027" s="168"/>
      <c r="I2027" s="168"/>
      <c r="J2027" s="233"/>
      <c r="K2027" s="168"/>
      <c r="L2027" s="169"/>
      <c r="M2027" s="168"/>
    </row>
    <row r="2028" spans="1:13">
      <c r="A2028" s="523"/>
      <c r="B2028" s="517"/>
      <c r="C2028" s="108" t="s">
        <v>552</v>
      </c>
      <c r="D2028" s="172" t="s">
        <v>147</v>
      </c>
      <c r="E2028" s="168">
        <v>7</v>
      </c>
      <c r="F2028" s="23">
        <v>2.7</v>
      </c>
      <c r="G2028" s="23">
        <f t="shared" si="191"/>
        <v>18.900000000000002</v>
      </c>
      <c r="H2028" s="168"/>
      <c r="I2028" s="168"/>
      <c r="J2028" s="233"/>
      <c r="K2028" s="168"/>
      <c r="L2028" s="169"/>
      <c r="M2028" s="168"/>
    </row>
    <row r="2029" spans="1:13">
      <c r="A2029" s="523"/>
      <c r="B2029" s="517"/>
      <c r="C2029" s="108" t="s">
        <v>553</v>
      </c>
      <c r="D2029" s="172" t="s">
        <v>147</v>
      </c>
      <c r="E2029" s="168">
        <v>7</v>
      </c>
      <c r="F2029" s="23">
        <v>4</v>
      </c>
      <c r="G2029" s="23">
        <f t="shared" si="191"/>
        <v>28</v>
      </c>
      <c r="H2029" s="168"/>
      <c r="I2029" s="168"/>
      <c r="J2029" s="233"/>
      <c r="K2029" s="168"/>
      <c r="L2029" s="169"/>
      <c r="M2029" s="168"/>
    </row>
    <row r="2030" spans="1:13">
      <c r="A2030" s="523"/>
      <c r="B2030" s="517"/>
      <c r="C2030" s="108" t="s">
        <v>554</v>
      </c>
      <c r="D2030" s="172" t="s">
        <v>147</v>
      </c>
      <c r="E2030" s="168">
        <v>5</v>
      </c>
      <c r="F2030" s="23">
        <v>154</v>
      </c>
      <c r="G2030" s="23">
        <f t="shared" si="191"/>
        <v>770</v>
      </c>
      <c r="H2030" s="168"/>
      <c r="I2030" s="168"/>
      <c r="J2030" s="233"/>
      <c r="K2030" s="168"/>
      <c r="L2030" s="169"/>
      <c r="M2030" s="168"/>
    </row>
    <row r="2031" spans="1:13">
      <c r="A2031" s="523"/>
      <c r="B2031" s="517"/>
      <c r="C2031" s="108" t="s">
        <v>563</v>
      </c>
      <c r="D2031" s="172" t="s">
        <v>50</v>
      </c>
      <c r="E2031" s="168">
        <v>0.1</v>
      </c>
      <c r="F2031" s="23">
        <v>2650</v>
      </c>
      <c r="G2031" s="23">
        <f t="shared" si="191"/>
        <v>265</v>
      </c>
      <c r="H2031" s="168"/>
      <c r="I2031" s="168"/>
      <c r="J2031" s="233"/>
      <c r="K2031" s="168"/>
      <c r="L2031" s="169"/>
      <c r="M2031" s="168"/>
    </row>
    <row r="2032" spans="1:13">
      <c r="A2032" s="523"/>
      <c r="B2032" s="517"/>
      <c r="C2032" s="108" t="s">
        <v>610</v>
      </c>
      <c r="D2032" s="172" t="s">
        <v>147</v>
      </c>
      <c r="E2032" s="168">
        <v>8</v>
      </c>
      <c r="F2032" s="23">
        <v>61.2</v>
      </c>
      <c r="G2032" s="23">
        <f t="shared" si="191"/>
        <v>489.6</v>
      </c>
      <c r="H2032" s="168"/>
      <c r="I2032" s="168"/>
      <c r="J2032" s="233"/>
      <c r="K2032" s="168"/>
      <c r="L2032" s="169"/>
      <c r="M2032" s="168"/>
    </row>
    <row r="2033" spans="1:13" ht="24">
      <c r="A2033" s="523"/>
      <c r="B2033" s="517"/>
      <c r="C2033" s="109" t="s">
        <v>611</v>
      </c>
      <c r="D2033" s="172" t="s">
        <v>50</v>
      </c>
      <c r="E2033" s="168">
        <v>0.1</v>
      </c>
      <c r="F2033" s="23">
        <v>1631.26</v>
      </c>
      <c r="G2033" s="23">
        <f t="shared" si="191"/>
        <v>163.126</v>
      </c>
      <c r="H2033" s="168"/>
      <c r="I2033" s="168"/>
      <c r="J2033" s="233"/>
      <c r="K2033" s="168"/>
      <c r="L2033" s="169"/>
      <c r="M2033" s="168"/>
    </row>
    <row r="2034" spans="1:13">
      <c r="A2034" s="523"/>
      <c r="B2034" s="517"/>
      <c r="C2034" s="108" t="s">
        <v>558</v>
      </c>
      <c r="D2034" s="172" t="s">
        <v>147</v>
      </c>
      <c r="E2034" s="168">
        <v>4</v>
      </c>
      <c r="F2034" s="23">
        <v>44.25</v>
      </c>
      <c r="G2034" s="23">
        <f t="shared" si="191"/>
        <v>177</v>
      </c>
      <c r="H2034" s="168"/>
      <c r="I2034" s="168"/>
      <c r="J2034" s="233"/>
      <c r="K2034" s="168"/>
      <c r="L2034" s="169"/>
      <c r="M2034" s="168"/>
    </row>
    <row r="2035" spans="1:13">
      <c r="A2035" s="523"/>
      <c r="B2035" s="517"/>
      <c r="C2035" s="108" t="s">
        <v>612</v>
      </c>
      <c r="D2035" s="172" t="s">
        <v>147</v>
      </c>
      <c r="E2035" s="168">
        <v>2</v>
      </c>
      <c r="F2035" s="23">
        <v>11.37</v>
      </c>
      <c r="G2035" s="23">
        <f t="shared" si="191"/>
        <v>22.74</v>
      </c>
      <c r="H2035" s="168"/>
      <c r="I2035" s="168"/>
      <c r="J2035" s="233"/>
      <c r="K2035" s="168"/>
      <c r="L2035" s="169"/>
      <c r="M2035" s="168"/>
    </row>
    <row r="2036" spans="1:13">
      <c r="A2036" s="523"/>
      <c r="B2036" s="517"/>
      <c r="C2036" s="108" t="s">
        <v>613</v>
      </c>
      <c r="D2036" s="172" t="s">
        <v>147</v>
      </c>
      <c r="E2036" s="168">
        <v>3</v>
      </c>
      <c r="F2036" s="23">
        <v>370.25</v>
      </c>
      <c r="G2036" s="23">
        <f t="shared" si="191"/>
        <v>1110.75</v>
      </c>
      <c r="H2036" s="168"/>
      <c r="I2036" s="168"/>
      <c r="J2036" s="233"/>
      <c r="K2036" s="168"/>
      <c r="L2036" s="169"/>
      <c r="M2036" s="168"/>
    </row>
    <row r="2037" spans="1:13">
      <c r="A2037" s="523"/>
      <c r="B2037" s="517"/>
      <c r="C2037" s="108" t="s">
        <v>614</v>
      </c>
      <c r="D2037" s="172" t="s">
        <v>615</v>
      </c>
      <c r="E2037" s="168">
        <v>2</v>
      </c>
      <c r="F2037" s="23">
        <v>37</v>
      </c>
      <c r="G2037" s="23">
        <f t="shared" si="191"/>
        <v>74</v>
      </c>
      <c r="H2037" s="168"/>
      <c r="I2037" s="168"/>
      <c r="J2037" s="233"/>
      <c r="K2037" s="168"/>
      <c r="L2037" s="169"/>
      <c r="M2037" s="168"/>
    </row>
    <row r="2038" spans="1:13">
      <c r="A2038" s="608"/>
      <c r="B2038" s="517"/>
      <c r="C2038" s="108" t="s">
        <v>616</v>
      </c>
      <c r="D2038" s="172" t="s">
        <v>147</v>
      </c>
      <c r="E2038" s="168">
        <v>1</v>
      </c>
      <c r="F2038" s="23">
        <v>16.2</v>
      </c>
      <c r="G2038" s="23">
        <f t="shared" si="191"/>
        <v>16.2</v>
      </c>
      <c r="H2038" s="186"/>
      <c r="I2038" s="186"/>
      <c r="J2038" s="233"/>
      <c r="K2038" s="168"/>
      <c r="L2038" s="169"/>
      <c r="M2038" s="168"/>
    </row>
    <row r="2039" spans="1:13">
      <c r="A2039" s="608"/>
      <c r="B2039" s="517"/>
      <c r="C2039" s="108" t="s">
        <v>617</v>
      </c>
      <c r="D2039" s="172" t="s">
        <v>147</v>
      </c>
      <c r="E2039" s="168">
        <v>1</v>
      </c>
      <c r="F2039" s="23">
        <v>106</v>
      </c>
      <c r="G2039" s="23">
        <f t="shared" si="191"/>
        <v>106</v>
      </c>
      <c r="H2039" s="186"/>
      <c r="I2039" s="186"/>
      <c r="J2039" s="233"/>
      <c r="K2039" s="186"/>
      <c r="L2039" s="187"/>
      <c r="M2039" s="168"/>
    </row>
    <row r="2040" spans="1:13" ht="24">
      <c r="A2040" s="608"/>
      <c r="B2040" s="517"/>
      <c r="C2040" s="109" t="s">
        <v>618</v>
      </c>
      <c r="D2040" s="172" t="s">
        <v>147</v>
      </c>
      <c r="E2040" s="168">
        <v>5</v>
      </c>
      <c r="F2040" s="23">
        <f>7+112.79+97.5</f>
        <v>217.29000000000002</v>
      </c>
      <c r="G2040" s="23">
        <f t="shared" si="191"/>
        <v>1086.45</v>
      </c>
      <c r="H2040" s="186"/>
      <c r="I2040" s="186"/>
      <c r="J2040" s="233"/>
      <c r="K2040" s="186"/>
      <c r="L2040" s="187"/>
      <c r="M2040" s="168"/>
    </row>
    <row r="2041" spans="1:13">
      <c r="A2041" s="608"/>
      <c r="B2041" s="517"/>
      <c r="C2041" s="108" t="s">
        <v>567</v>
      </c>
      <c r="D2041" s="172" t="s">
        <v>32</v>
      </c>
      <c r="E2041" s="168">
        <v>1</v>
      </c>
      <c r="F2041" s="23">
        <v>112</v>
      </c>
      <c r="G2041" s="23">
        <f t="shared" si="191"/>
        <v>112</v>
      </c>
      <c r="H2041" s="186"/>
      <c r="I2041" s="186"/>
      <c r="J2041" s="233"/>
      <c r="K2041" s="186"/>
      <c r="L2041" s="187"/>
      <c r="M2041" s="168"/>
    </row>
    <row r="2042" spans="1:13">
      <c r="A2042" s="608"/>
      <c r="B2042" s="517"/>
      <c r="C2042" s="108" t="s">
        <v>568</v>
      </c>
      <c r="D2042" s="172" t="s">
        <v>32</v>
      </c>
      <c r="E2042" s="168">
        <v>1</v>
      </c>
      <c r="F2042" s="23">
        <v>2.9</v>
      </c>
      <c r="G2042" s="23">
        <f t="shared" si="191"/>
        <v>2.9</v>
      </c>
      <c r="H2042" s="186"/>
      <c r="I2042" s="186"/>
      <c r="J2042" s="233"/>
      <c r="K2042" s="186"/>
      <c r="L2042" s="187"/>
      <c r="M2042" s="168"/>
    </row>
    <row r="2043" spans="1:13">
      <c r="A2043" s="608"/>
      <c r="B2043" s="517"/>
      <c r="C2043" s="108" t="s">
        <v>569</v>
      </c>
      <c r="D2043" s="172" t="s">
        <v>32</v>
      </c>
      <c r="E2043" s="168">
        <v>1</v>
      </c>
      <c r="F2043" s="23">
        <v>14</v>
      </c>
      <c r="G2043" s="23">
        <f t="shared" si="191"/>
        <v>14</v>
      </c>
      <c r="H2043" s="186"/>
      <c r="I2043" s="186"/>
      <c r="J2043" s="233"/>
      <c r="K2043" s="186"/>
      <c r="L2043" s="187"/>
      <c r="M2043" s="168"/>
    </row>
    <row r="2044" spans="1:13">
      <c r="A2044" s="608"/>
      <c r="B2044" s="517"/>
      <c r="C2044" s="108" t="s">
        <v>570</v>
      </c>
      <c r="D2044" s="172" t="s">
        <v>147</v>
      </c>
      <c r="E2044" s="168">
        <v>1</v>
      </c>
      <c r="F2044" s="23">
        <v>15.7</v>
      </c>
      <c r="G2044" s="23">
        <f t="shared" si="191"/>
        <v>15.7</v>
      </c>
      <c r="H2044" s="186"/>
      <c r="I2044" s="186"/>
      <c r="J2044" s="233"/>
      <c r="K2044" s="186"/>
      <c r="L2044" s="187"/>
      <c r="M2044" s="168"/>
    </row>
    <row r="2045" spans="1:13">
      <c r="A2045" s="608"/>
      <c r="B2045" s="517"/>
      <c r="C2045" s="108" t="s">
        <v>571</v>
      </c>
      <c r="D2045" s="172" t="s">
        <v>143</v>
      </c>
      <c r="E2045" s="168">
        <v>0.25</v>
      </c>
      <c r="F2045" s="23">
        <v>89</v>
      </c>
      <c r="G2045" s="23">
        <f t="shared" si="191"/>
        <v>22.25</v>
      </c>
      <c r="H2045" s="186"/>
      <c r="I2045" s="186"/>
      <c r="J2045" s="233"/>
      <c r="K2045" s="186"/>
      <c r="L2045" s="187"/>
      <c r="M2045" s="168"/>
    </row>
    <row r="2046" spans="1:13">
      <c r="A2046" s="608"/>
      <c r="B2046" s="517"/>
      <c r="C2046" s="108" t="s">
        <v>572</v>
      </c>
      <c r="D2046" s="172" t="s">
        <v>22</v>
      </c>
      <c r="E2046" s="168">
        <v>0.02</v>
      </c>
      <c r="F2046" s="23">
        <v>16.23</v>
      </c>
      <c r="G2046" s="23">
        <f t="shared" si="191"/>
        <v>0.3246</v>
      </c>
      <c r="H2046" s="186"/>
      <c r="I2046" s="186"/>
      <c r="J2046" s="233"/>
      <c r="K2046" s="186"/>
      <c r="L2046" s="187"/>
      <c r="M2046" s="168"/>
    </row>
    <row r="2047" spans="1:13">
      <c r="A2047" s="608"/>
      <c r="B2047" s="517"/>
      <c r="C2047" s="108" t="s">
        <v>619</v>
      </c>
      <c r="D2047" s="172" t="s">
        <v>147</v>
      </c>
      <c r="E2047" s="168">
        <v>2</v>
      </c>
      <c r="F2047" s="23">
        <v>23.4</v>
      </c>
      <c r="G2047" s="23">
        <f t="shared" si="191"/>
        <v>46.8</v>
      </c>
      <c r="H2047" s="186"/>
      <c r="I2047" s="186"/>
      <c r="J2047" s="233"/>
      <c r="K2047" s="186"/>
      <c r="L2047" s="187"/>
      <c r="M2047" s="168"/>
    </row>
    <row r="2048" spans="1:13">
      <c r="A2048" s="519" t="s">
        <v>127</v>
      </c>
      <c r="B2048" s="519"/>
      <c r="C2048" s="519"/>
      <c r="D2048" s="519"/>
      <c r="E2048" s="519"/>
      <c r="F2048" s="519"/>
      <c r="G2048" s="14">
        <f>SUM(G2022:G2047)</f>
        <v>5917.4205999999995</v>
      </c>
      <c r="H2048" s="168"/>
      <c r="I2048" s="168"/>
      <c r="J2048" s="168"/>
      <c r="K2048" s="168"/>
      <c r="L2048" s="168"/>
      <c r="M2048" s="14">
        <f>G2048</f>
        <v>5917.4205999999995</v>
      </c>
    </row>
    <row r="2049" spans="1:13">
      <c r="A2049" s="522" t="s">
        <v>704</v>
      </c>
      <c r="B2049" s="663" t="s">
        <v>533</v>
      </c>
      <c r="C2049" s="108" t="s">
        <v>552</v>
      </c>
      <c r="D2049" s="172" t="s">
        <v>147</v>
      </c>
      <c r="E2049" s="168">
        <v>3</v>
      </c>
      <c r="F2049" s="23">
        <v>2.7</v>
      </c>
      <c r="G2049" s="23">
        <f>E2049*F2049</f>
        <v>8.1000000000000014</v>
      </c>
      <c r="H2049" s="168"/>
      <c r="I2049" s="168"/>
      <c r="J2049" s="233"/>
      <c r="K2049" s="233"/>
      <c r="L2049" s="233"/>
      <c r="M2049" s="233"/>
    </row>
    <row r="2050" spans="1:13">
      <c r="A2050" s="523"/>
      <c r="B2050" s="517"/>
      <c r="C2050" s="108" t="s">
        <v>553</v>
      </c>
      <c r="D2050" s="172" t="s">
        <v>147</v>
      </c>
      <c r="E2050" s="168">
        <v>2</v>
      </c>
      <c r="F2050" s="23">
        <v>4</v>
      </c>
      <c r="G2050" s="23">
        <f>E2050*F2050</f>
        <v>8</v>
      </c>
      <c r="H2050" s="168"/>
      <c r="I2050" s="168"/>
      <c r="J2050" s="233"/>
      <c r="K2050" s="168"/>
      <c r="L2050" s="169"/>
      <c r="M2050" s="168"/>
    </row>
    <row r="2051" spans="1:13">
      <c r="A2051" s="523"/>
      <c r="B2051" s="517"/>
      <c r="C2051" s="108" t="s">
        <v>554</v>
      </c>
      <c r="D2051" s="172" t="s">
        <v>147</v>
      </c>
      <c r="E2051" s="168">
        <v>2</v>
      </c>
      <c r="F2051" s="23">
        <v>154</v>
      </c>
      <c r="G2051" s="23">
        <f>E2051*F2051</f>
        <v>308</v>
      </c>
      <c r="H2051" s="168"/>
      <c r="I2051" s="168"/>
      <c r="J2051" s="233"/>
      <c r="K2051" s="168"/>
      <c r="L2051" s="169"/>
      <c r="M2051" s="168"/>
    </row>
    <row r="2052" spans="1:13">
      <c r="A2052" s="523"/>
      <c r="B2052" s="517"/>
      <c r="C2052" s="108" t="s">
        <v>562</v>
      </c>
      <c r="D2052" s="172" t="s">
        <v>147</v>
      </c>
      <c r="E2052" s="168">
        <v>1</v>
      </c>
      <c r="F2052" s="23">
        <v>13.6</v>
      </c>
      <c r="G2052" s="23">
        <f t="shared" si="191"/>
        <v>13.6</v>
      </c>
      <c r="H2052" s="168"/>
      <c r="I2052" s="168"/>
      <c r="J2052" s="233"/>
      <c r="K2052" s="168"/>
      <c r="L2052" s="169"/>
      <c r="M2052" s="168"/>
    </row>
    <row r="2053" spans="1:13">
      <c r="A2053" s="523"/>
      <c r="B2053" s="517"/>
      <c r="C2053" s="108" t="s">
        <v>622</v>
      </c>
      <c r="D2053" s="172" t="s">
        <v>147</v>
      </c>
      <c r="E2053" s="168">
        <v>1</v>
      </c>
      <c r="F2053" s="23">
        <v>51</v>
      </c>
      <c r="G2053" s="23">
        <f>E2053*F2053</f>
        <v>51</v>
      </c>
      <c r="H2053" s="168"/>
      <c r="I2053" s="168"/>
      <c r="J2053" s="233"/>
      <c r="K2053" s="168"/>
      <c r="L2053" s="169"/>
      <c r="M2053" s="168"/>
    </row>
    <row r="2054" spans="1:13">
      <c r="A2054" s="523"/>
      <c r="B2054" s="517"/>
      <c r="C2054" s="108" t="s">
        <v>563</v>
      </c>
      <c r="D2054" s="172" t="s">
        <v>50</v>
      </c>
      <c r="E2054" s="168">
        <v>0.05</v>
      </c>
      <c r="F2054" s="23">
        <v>2650</v>
      </c>
      <c r="G2054" s="23">
        <f t="shared" si="191"/>
        <v>132.5</v>
      </c>
      <c r="H2054" s="168"/>
      <c r="I2054" s="168"/>
      <c r="J2054" s="233"/>
      <c r="K2054" s="168"/>
      <c r="L2054" s="169"/>
      <c r="M2054" s="168"/>
    </row>
    <row r="2055" spans="1:13">
      <c r="A2055" s="523"/>
      <c r="B2055" s="517"/>
      <c r="C2055" s="108" t="s">
        <v>144</v>
      </c>
      <c r="D2055" s="172" t="s">
        <v>143</v>
      </c>
      <c r="E2055" s="168">
        <v>0.05</v>
      </c>
      <c r="F2055" s="23">
        <v>190</v>
      </c>
      <c r="G2055" s="23">
        <f t="shared" si="191"/>
        <v>9.5</v>
      </c>
      <c r="H2055" s="168"/>
      <c r="I2055" s="168"/>
      <c r="J2055" s="233"/>
      <c r="K2055" s="168"/>
      <c r="L2055" s="169"/>
      <c r="M2055" s="168"/>
    </row>
    <row r="2056" spans="1:13">
      <c r="A2056" s="523"/>
      <c r="B2056" s="517"/>
      <c r="C2056" s="108" t="s">
        <v>558</v>
      </c>
      <c r="D2056" s="172" t="s">
        <v>147</v>
      </c>
      <c r="E2056" s="168">
        <v>2</v>
      </c>
      <c r="F2056" s="23">
        <v>44.25</v>
      </c>
      <c r="G2056" s="23">
        <f t="shared" si="191"/>
        <v>88.5</v>
      </c>
      <c r="H2056" s="168"/>
      <c r="I2056" s="168"/>
      <c r="J2056" s="233"/>
      <c r="K2056" s="168"/>
      <c r="L2056" s="169"/>
      <c r="M2056" s="168"/>
    </row>
    <row r="2057" spans="1:13" ht="24">
      <c r="A2057" s="523"/>
      <c r="B2057" s="517"/>
      <c r="C2057" s="109" t="s">
        <v>611</v>
      </c>
      <c r="D2057" s="172" t="s">
        <v>50</v>
      </c>
      <c r="E2057" s="168">
        <v>0.05</v>
      </c>
      <c r="F2057" s="23">
        <v>1631.26</v>
      </c>
      <c r="G2057" s="23">
        <f t="shared" si="191"/>
        <v>81.563000000000002</v>
      </c>
      <c r="H2057" s="168"/>
      <c r="I2057" s="168"/>
      <c r="J2057" s="233"/>
      <c r="K2057" s="168"/>
      <c r="L2057" s="169"/>
      <c r="M2057" s="168"/>
    </row>
    <row r="2058" spans="1:13">
      <c r="A2058" s="523"/>
      <c r="B2058" s="517"/>
      <c r="C2058" s="108" t="s">
        <v>555</v>
      </c>
      <c r="D2058" s="172" t="s">
        <v>147</v>
      </c>
      <c r="E2058" s="168">
        <v>2</v>
      </c>
      <c r="F2058" s="23">
        <v>44</v>
      </c>
      <c r="G2058" s="23">
        <f t="shared" si="191"/>
        <v>88</v>
      </c>
      <c r="H2058" s="168"/>
      <c r="I2058" s="168"/>
      <c r="J2058" s="233"/>
      <c r="K2058" s="168"/>
      <c r="L2058" s="169"/>
      <c r="M2058" s="168"/>
    </row>
    <row r="2059" spans="1:13">
      <c r="A2059" s="523"/>
      <c r="B2059" s="517"/>
      <c r="C2059" s="109" t="s">
        <v>609</v>
      </c>
      <c r="D2059" s="172" t="s">
        <v>147</v>
      </c>
      <c r="E2059" s="168">
        <v>3</v>
      </c>
      <c r="F2059" s="23">
        <v>11</v>
      </c>
      <c r="G2059" s="23">
        <f t="shared" si="191"/>
        <v>33</v>
      </c>
      <c r="H2059" s="168"/>
      <c r="I2059" s="168"/>
      <c r="J2059" s="233"/>
      <c r="K2059" s="168"/>
      <c r="L2059" s="169"/>
      <c r="M2059" s="168"/>
    </row>
    <row r="2060" spans="1:13">
      <c r="A2060" s="523"/>
      <c r="B2060" s="517"/>
      <c r="C2060" s="108" t="s">
        <v>612</v>
      </c>
      <c r="D2060" s="172" t="s">
        <v>147</v>
      </c>
      <c r="E2060" s="168">
        <v>1</v>
      </c>
      <c r="F2060" s="23">
        <v>11.37</v>
      </c>
      <c r="G2060" s="23">
        <f t="shared" si="191"/>
        <v>11.37</v>
      </c>
      <c r="H2060" s="168"/>
      <c r="I2060" s="168"/>
      <c r="J2060" s="233"/>
      <c r="K2060" s="168"/>
      <c r="L2060" s="169"/>
      <c r="M2060" s="168"/>
    </row>
    <row r="2061" spans="1:13">
      <c r="A2061" s="523"/>
      <c r="B2061" s="517"/>
      <c r="C2061" s="108" t="s">
        <v>619</v>
      </c>
      <c r="D2061" s="172" t="s">
        <v>147</v>
      </c>
      <c r="E2061" s="168">
        <v>1</v>
      </c>
      <c r="F2061" s="23">
        <v>23.4</v>
      </c>
      <c r="G2061" s="23">
        <f t="shared" si="191"/>
        <v>23.4</v>
      </c>
      <c r="H2061" s="168"/>
      <c r="I2061" s="168"/>
      <c r="J2061" s="233"/>
      <c r="K2061" s="168"/>
      <c r="L2061" s="169"/>
      <c r="M2061" s="168"/>
    </row>
    <row r="2062" spans="1:13">
      <c r="A2062" s="523"/>
      <c r="B2062" s="517"/>
      <c r="C2062" s="108" t="s">
        <v>623</v>
      </c>
      <c r="D2062" s="172" t="s">
        <v>147</v>
      </c>
      <c r="E2062" s="168">
        <v>1</v>
      </c>
      <c r="F2062" s="23">
        <v>150</v>
      </c>
      <c r="G2062" s="23">
        <f t="shared" si="191"/>
        <v>150</v>
      </c>
      <c r="H2062" s="168"/>
      <c r="I2062" s="168"/>
      <c r="J2062" s="233"/>
      <c r="K2062" s="168"/>
      <c r="L2062" s="169"/>
      <c r="M2062" s="168"/>
    </row>
    <row r="2063" spans="1:13">
      <c r="A2063" s="608"/>
      <c r="B2063" s="517"/>
      <c r="C2063" s="108" t="s">
        <v>572</v>
      </c>
      <c r="D2063" s="172" t="s">
        <v>22</v>
      </c>
      <c r="E2063" s="168">
        <v>0.02</v>
      </c>
      <c r="F2063" s="23">
        <v>16.23</v>
      </c>
      <c r="G2063" s="23">
        <f t="shared" si="191"/>
        <v>0.3246</v>
      </c>
      <c r="H2063" s="186"/>
      <c r="I2063" s="186"/>
      <c r="J2063" s="233"/>
      <c r="K2063" s="168"/>
      <c r="L2063" s="169"/>
      <c r="M2063" s="168"/>
    </row>
    <row r="2064" spans="1:13">
      <c r="A2064" s="608"/>
      <c r="B2064" s="517"/>
      <c r="C2064" s="108" t="s">
        <v>608</v>
      </c>
      <c r="D2064" s="172" t="s">
        <v>22</v>
      </c>
      <c r="E2064" s="168">
        <v>5</v>
      </c>
      <c r="F2064" s="23">
        <v>28</v>
      </c>
      <c r="G2064" s="23">
        <f t="shared" si="191"/>
        <v>140</v>
      </c>
      <c r="H2064" s="186"/>
      <c r="I2064" s="186"/>
      <c r="J2064" s="233"/>
      <c r="K2064" s="186"/>
      <c r="L2064" s="187"/>
      <c r="M2064" s="168"/>
    </row>
    <row r="2065" spans="1:13" ht="24">
      <c r="A2065" s="608"/>
      <c r="B2065" s="517"/>
      <c r="C2065" s="109" t="s">
        <v>607</v>
      </c>
      <c r="D2065" s="172" t="s">
        <v>50</v>
      </c>
      <c r="E2065" s="168">
        <v>0.5</v>
      </c>
      <c r="F2065" s="23">
        <v>1026</v>
      </c>
      <c r="G2065" s="23">
        <f t="shared" si="191"/>
        <v>513</v>
      </c>
      <c r="H2065" s="186"/>
      <c r="I2065" s="186"/>
      <c r="J2065" s="233"/>
      <c r="K2065" s="186"/>
      <c r="L2065" s="187"/>
      <c r="M2065" s="168"/>
    </row>
    <row r="2066" spans="1:13">
      <c r="A2066" s="519" t="s">
        <v>127</v>
      </c>
      <c r="B2066" s="519"/>
      <c r="C2066" s="519"/>
      <c r="D2066" s="519"/>
      <c r="E2066" s="519"/>
      <c r="F2066" s="519"/>
      <c r="G2066" s="14">
        <f>SUM(G2049:G2065)</f>
        <v>1659.8576</v>
      </c>
      <c r="H2066" s="168"/>
      <c r="I2066" s="168"/>
      <c r="J2066" s="168"/>
      <c r="K2066" s="168"/>
      <c r="L2066" s="168"/>
      <c r="M2066" s="14">
        <f>G2066</f>
        <v>1659.8576</v>
      </c>
    </row>
    <row r="2067" spans="1:13">
      <c r="A2067" s="522" t="s">
        <v>705</v>
      </c>
      <c r="B2067" s="663" t="s">
        <v>1145</v>
      </c>
      <c r="C2067" s="108" t="s">
        <v>552</v>
      </c>
      <c r="D2067" s="172" t="s">
        <v>147</v>
      </c>
      <c r="E2067" s="168">
        <v>3</v>
      </c>
      <c r="F2067" s="23">
        <v>2.7</v>
      </c>
      <c r="G2067" s="23">
        <f>E2067*F2067</f>
        <v>8.1000000000000014</v>
      </c>
      <c r="H2067" s="168"/>
      <c r="I2067" s="168"/>
      <c r="J2067" s="233"/>
      <c r="K2067" s="233"/>
      <c r="L2067" s="233"/>
      <c r="M2067" s="233"/>
    </row>
    <row r="2068" spans="1:13">
      <c r="A2068" s="523"/>
      <c r="B2068" s="517"/>
      <c r="C2068" s="108" t="s">
        <v>553</v>
      </c>
      <c r="D2068" s="172" t="s">
        <v>147</v>
      </c>
      <c r="E2068" s="168">
        <v>2</v>
      </c>
      <c r="F2068" s="23">
        <v>4</v>
      </c>
      <c r="G2068" s="23">
        <f>E2068*F2068</f>
        <v>8</v>
      </c>
      <c r="H2068" s="168"/>
      <c r="I2068" s="168"/>
      <c r="J2068" s="233"/>
      <c r="K2068" s="168"/>
      <c r="L2068" s="169"/>
      <c r="M2068" s="168"/>
    </row>
    <row r="2069" spans="1:13">
      <c r="A2069" s="523"/>
      <c r="B2069" s="517"/>
      <c r="C2069" s="108" t="s">
        <v>554</v>
      </c>
      <c r="D2069" s="172" t="s">
        <v>147</v>
      </c>
      <c r="E2069" s="168">
        <v>2</v>
      </c>
      <c r="F2069" s="23">
        <v>154</v>
      </c>
      <c r="G2069" s="23">
        <f>E2069*F2069</f>
        <v>308</v>
      </c>
      <c r="H2069" s="168"/>
      <c r="I2069" s="168"/>
      <c r="J2069" s="233"/>
      <c r="K2069" s="168"/>
      <c r="L2069" s="169"/>
      <c r="M2069" s="168"/>
    </row>
    <row r="2070" spans="1:13">
      <c r="A2070" s="523"/>
      <c r="B2070" s="517"/>
      <c r="C2070" s="108" t="s">
        <v>562</v>
      </c>
      <c r="D2070" s="172" t="s">
        <v>147</v>
      </c>
      <c r="E2070" s="168">
        <v>1</v>
      </c>
      <c r="F2070" s="23">
        <v>13.6</v>
      </c>
      <c r="G2070" s="23">
        <f>E2070*F2070</f>
        <v>13.6</v>
      </c>
      <c r="H2070" s="168"/>
      <c r="I2070" s="168"/>
      <c r="J2070" s="233"/>
      <c r="K2070" s="168"/>
      <c r="L2070" s="169"/>
      <c r="M2070" s="168"/>
    </row>
    <row r="2071" spans="1:13">
      <c r="A2071" s="523"/>
      <c r="B2071" s="517"/>
      <c r="C2071" s="108" t="s">
        <v>622</v>
      </c>
      <c r="D2071" s="172" t="s">
        <v>147</v>
      </c>
      <c r="E2071" s="168">
        <v>1</v>
      </c>
      <c r="F2071" s="23">
        <v>51</v>
      </c>
      <c r="G2071" s="23">
        <f>E2071*F2071</f>
        <v>51</v>
      </c>
      <c r="H2071" s="168"/>
      <c r="I2071" s="168"/>
      <c r="J2071" s="233"/>
      <c r="K2071" s="168"/>
      <c r="L2071" s="169"/>
      <c r="M2071" s="168"/>
    </row>
    <row r="2072" spans="1:13">
      <c r="A2072" s="523"/>
      <c r="B2072" s="517"/>
      <c r="C2072" s="108" t="s">
        <v>563</v>
      </c>
      <c r="D2072" s="172" t="s">
        <v>50</v>
      </c>
      <c r="E2072" s="168">
        <v>0.05</v>
      </c>
      <c r="F2072" s="23">
        <v>2650</v>
      </c>
      <c r="G2072" s="23">
        <f t="shared" ref="G2072:G2083" si="192">E2072*F2072</f>
        <v>132.5</v>
      </c>
      <c r="H2072" s="168"/>
      <c r="I2072" s="168"/>
      <c r="J2072" s="233"/>
      <c r="K2072" s="168"/>
      <c r="L2072" s="169"/>
      <c r="M2072" s="168"/>
    </row>
    <row r="2073" spans="1:13">
      <c r="A2073" s="523"/>
      <c r="B2073" s="517"/>
      <c r="C2073" s="108" t="s">
        <v>144</v>
      </c>
      <c r="D2073" s="172" t="s">
        <v>143</v>
      </c>
      <c r="E2073" s="168">
        <v>0.05</v>
      </c>
      <c r="F2073" s="23">
        <v>190</v>
      </c>
      <c r="G2073" s="23">
        <f t="shared" si="192"/>
        <v>9.5</v>
      </c>
      <c r="H2073" s="168"/>
      <c r="I2073" s="168"/>
      <c r="J2073" s="233"/>
      <c r="K2073" s="168"/>
      <c r="L2073" s="169"/>
      <c r="M2073" s="168"/>
    </row>
    <row r="2074" spans="1:13">
      <c r="A2074" s="523"/>
      <c r="B2074" s="517"/>
      <c r="C2074" s="108" t="s">
        <v>558</v>
      </c>
      <c r="D2074" s="172" t="s">
        <v>147</v>
      </c>
      <c r="E2074" s="168">
        <v>2</v>
      </c>
      <c r="F2074" s="23">
        <v>44.25</v>
      </c>
      <c r="G2074" s="23">
        <f t="shared" si="192"/>
        <v>88.5</v>
      </c>
      <c r="H2074" s="168"/>
      <c r="I2074" s="168"/>
      <c r="J2074" s="233"/>
      <c r="K2074" s="168"/>
      <c r="L2074" s="169"/>
      <c r="M2074" s="168"/>
    </row>
    <row r="2075" spans="1:13" ht="24">
      <c r="A2075" s="523"/>
      <c r="B2075" s="517"/>
      <c r="C2075" s="109" t="s">
        <v>611</v>
      </c>
      <c r="D2075" s="172" t="s">
        <v>50</v>
      </c>
      <c r="E2075" s="168">
        <v>0.05</v>
      </c>
      <c r="F2075" s="23">
        <v>1631.26</v>
      </c>
      <c r="G2075" s="23">
        <f t="shared" si="192"/>
        <v>81.563000000000002</v>
      </c>
      <c r="H2075" s="168"/>
      <c r="I2075" s="168"/>
      <c r="J2075" s="233"/>
      <c r="K2075" s="168"/>
      <c r="L2075" s="169"/>
      <c r="M2075" s="168"/>
    </row>
    <row r="2076" spans="1:13">
      <c r="A2076" s="523"/>
      <c r="B2076" s="517"/>
      <c r="C2076" s="108" t="s">
        <v>555</v>
      </c>
      <c r="D2076" s="172" t="s">
        <v>147</v>
      </c>
      <c r="E2076" s="168">
        <v>2</v>
      </c>
      <c r="F2076" s="23">
        <v>44</v>
      </c>
      <c r="G2076" s="23">
        <f t="shared" si="192"/>
        <v>88</v>
      </c>
      <c r="H2076" s="168"/>
      <c r="I2076" s="168"/>
      <c r="J2076" s="233"/>
      <c r="K2076" s="168"/>
      <c r="L2076" s="169"/>
      <c r="M2076" s="168"/>
    </row>
    <row r="2077" spans="1:13">
      <c r="A2077" s="523"/>
      <c r="B2077" s="517"/>
      <c r="C2077" s="109" t="s">
        <v>609</v>
      </c>
      <c r="D2077" s="172" t="s">
        <v>147</v>
      </c>
      <c r="E2077" s="168">
        <v>3</v>
      </c>
      <c r="F2077" s="23">
        <v>11</v>
      </c>
      <c r="G2077" s="23">
        <f t="shared" si="192"/>
        <v>33</v>
      </c>
      <c r="H2077" s="168"/>
      <c r="I2077" s="168"/>
      <c r="J2077" s="233"/>
      <c r="K2077" s="168"/>
      <c r="L2077" s="169"/>
      <c r="M2077" s="168"/>
    </row>
    <row r="2078" spans="1:13">
      <c r="A2078" s="523"/>
      <c r="B2078" s="517"/>
      <c r="C2078" s="108" t="s">
        <v>612</v>
      </c>
      <c r="D2078" s="172" t="s">
        <v>147</v>
      </c>
      <c r="E2078" s="168">
        <v>1</v>
      </c>
      <c r="F2078" s="23">
        <v>11.37</v>
      </c>
      <c r="G2078" s="23">
        <f t="shared" si="192"/>
        <v>11.37</v>
      </c>
      <c r="H2078" s="168"/>
      <c r="I2078" s="168"/>
      <c r="J2078" s="233"/>
      <c r="K2078" s="168"/>
      <c r="L2078" s="169"/>
      <c r="M2078" s="168"/>
    </row>
    <row r="2079" spans="1:13">
      <c r="A2079" s="523"/>
      <c r="B2079" s="517"/>
      <c r="C2079" s="108" t="s">
        <v>619</v>
      </c>
      <c r="D2079" s="172" t="s">
        <v>147</v>
      </c>
      <c r="E2079" s="168">
        <v>1</v>
      </c>
      <c r="F2079" s="23">
        <v>23.4</v>
      </c>
      <c r="G2079" s="23">
        <f t="shared" si="192"/>
        <v>23.4</v>
      </c>
      <c r="H2079" s="168"/>
      <c r="I2079" s="168"/>
      <c r="J2079" s="233"/>
      <c r="K2079" s="168"/>
      <c r="L2079" s="169"/>
      <c r="M2079" s="168"/>
    </row>
    <row r="2080" spans="1:13">
      <c r="A2080" s="523"/>
      <c r="B2080" s="517"/>
      <c r="C2080" s="108" t="s">
        <v>623</v>
      </c>
      <c r="D2080" s="172" t="s">
        <v>147</v>
      </c>
      <c r="E2080" s="168">
        <v>1</v>
      </c>
      <c r="F2080" s="23">
        <v>150</v>
      </c>
      <c r="G2080" s="23">
        <f t="shared" si="192"/>
        <v>150</v>
      </c>
      <c r="H2080" s="168"/>
      <c r="I2080" s="168"/>
      <c r="J2080" s="233"/>
      <c r="K2080" s="168"/>
      <c r="L2080" s="169"/>
      <c r="M2080" s="168"/>
    </row>
    <row r="2081" spans="1:13">
      <c r="A2081" s="608"/>
      <c r="B2081" s="517"/>
      <c r="C2081" s="108" t="s">
        <v>572</v>
      </c>
      <c r="D2081" s="172" t="s">
        <v>22</v>
      </c>
      <c r="E2081" s="168">
        <v>0.02</v>
      </c>
      <c r="F2081" s="23">
        <v>16.23</v>
      </c>
      <c r="G2081" s="23">
        <f t="shared" si="192"/>
        <v>0.3246</v>
      </c>
      <c r="H2081" s="186"/>
      <c r="I2081" s="186"/>
      <c r="J2081" s="233"/>
      <c r="K2081" s="168"/>
      <c r="L2081" s="169"/>
      <c r="M2081" s="168"/>
    </row>
    <row r="2082" spans="1:13">
      <c r="A2082" s="608"/>
      <c r="B2082" s="517"/>
      <c r="C2082" s="108" t="s">
        <v>608</v>
      </c>
      <c r="D2082" s="172" t="s">
        <v>22</v>
      </c>
      <c r="E2082" s="168">
        <v>5</v>
      </c>
      <c r="F2082" s="23">
        <v>28</v>
      </c>
      <c r="G2082" s="23">
        <f t="shared" si="192"/>
        <v>140</v>
      </c>
      <c r="H2082" s="186"/>
      <c r="I2082" s="186"/>
      <c r="J2082" s="233"/>
      <c r="K2082" s="186"/>
      <c r="L2082" s="187"/>
      <c r="M2082" s="168"/>
    </row>
    <row r="2083" spans="1:13" ht="24">
      <c r="A2083" s="608"/>
      <c r="B2083" s="517"/>
      <c r="C2083" s="109" t="s">
        <v>607</v>
      </c>
      <c r="D2083" s="172" t="s">
        <v>50</v>
      </c>
      <c r="E2083" s="168">
        <v>0.5</v>
      </c>
      <c r="F2083" s="23">
        <v>1026</v>
      </c>
      <c r="G2083" s="23">
        <f t="shared" si="192"/>
        <v>513</v>
      </c>
      <c r="H2083" s="186"/>
      <c r="I2083" s="186"/>
      <c r="J2083" s="233"/>
      <c r="K2083" s="186"/>
      <c r="L2083" s="187"/>
      <c r="M2083" s="168"/>
    </row>
    <row r="2084" spans="1:13">
      <c r="A2084" s="519" t="s">
        <v>127</v>
      </c>
      <c r="B2084" s="519"/>
      <c r="C2084" s="519"/>
      <c r="D2084" s="519"/>
      <c r="E2084" s="519"/>
      <c r="F2084" s="519"/>
      <c r="G2084" s="14">
        <f>SUM(G2067:G2083)</f>
        <v>1659.8576</v>
      </c>
      <c r="H2084" s="168"/>
      <c r="I2084" s="168"/>
      <c r="J2084" s="168"/>
      <c r="K2084" s="168"/>
      <c r="L2084" s="168"/>
      <c r="M2084" s="14">
        <f>G2084</f>
        <v>1659.8576</v>
      </c>
    </row>
    <row r="2085" spans="1:13">
      <c r="A2085" s="522" t="s">
        <v>706</v>
      </c>
      <c r="B2085" s="663" t="s">
        <v>1146</v>
      </c>
      <c r="C2085" s="108" t="s">
        <v>552</v>
      </c>
      <c r="D2085" s="172" t="s">
        <v>147</v>
      </c>
      <c r="E2085" s="168">
        <v>3</v>
      </c>
      <c r="F2085" s="23">
        <v>2.7</v>
      </c>
      <c r="G2085" s="23">
        <f>E2085*F2085</f>
        <v>8.1000000000000014</v>
      </c>
      <c r="H2085" s="168"/>
      <c r="I2085" s="168"/>
      <c r="J2085" s="233"/>
      <c r="K2085" s="233"/>
      <c r="L2085" s="233"/>
      <c r="M2085" s="233"/>
    </row>
    <row r="2086" spans="1:13">
      <c r="A2086" s="523"/>
      <c r="B2086" s="517"/>
      <c r="C2086" s="108" t="s">
        <v>553</v>
      </c>
      <c r="D2086" s="172" t="s">
        <v>147</v>
      </c>
      <c r="E2086" s="168">
        <v>2</v>
      </c>
      <c r="F2086" s="23">
        <v>4</v>
      </c>
      <c r="G2086" s="23">
        <f>E2086*F2086</f>
        <v>8</v>
      </c>
      <c r="H2086" s="168"/>
      <c r="I2086" s="168"/>
      <c r="J2086" s="233"/>
      <c r="K2086" s="168"/>
      <c r="L2086" s="169"/>
      <c r="M2086" s="168"/>
    </row>
    <row r="2087" spans="1:13">
      <c r="A2087" s="523"/>
      <c r="B2087" s="517"/>
      <c r="C2087" s="108" t="s">
        <v>554</v>
      </c>
      <c r="D2087" s="172" t="s">
        <v>147</v>
      </c>
      <c r="E2087" s="168">
        <v>2</v>
      </c>
      <c r="F2087" s="23">
        <v>154</v>
      </c>
      <c r="G2087" s="23">
        <f>E2087*F2087</f>
        <v>308</v>
      </c>
      <c r="H2087" s="168"/>
      <c r="I2087" s="168"/>
      <c r="J2087" s="233"/>
      <c r="K2087" s="168"/>
      <c r="L2087" s="169"/>
      <c r="M2087" s="168"/>
    </row>
    <row r="2088" spans="1:13">
      <c r="A2088" s="523"/>
      <c r="B2088" s="517"/>
      <c r="C2088" s="108" t="s">
        <v>562</v>
      </c>
      <c r="D2088" s="172" t="s">
        <v>147</v>
      </c>
      <c r="E2088" s="168">
        <v>1</v>
      </c>
      <c r="F2088" s="23">
        <v>13.6</v>
      </c>
      <c r="G2088" s="23">
        <f>E2088*F2088</f>
        <v>13.6</v>
      </c>
      <c r="H2088" s="168"/>
      <c r="I2088" s="168"/>
      <c r="J2088" s="233"/>
      <c r="K2088" s="168"/>
      <c r="L2088" s="169"/>
      <c r="M2088" s="168"/>
    </row>
    <row r="2089" spans="1:13">
      <c r="A2089" s="523"/>
      <c r="B2089" s="517"/>
      <c r="C2089" s="108" t="s">
        <v>622</v>
      </c>
      <c r="D2089" s="172" t="s">
        <v>147</v>
      </c>
      <c r="E2089" s="168">
        <v>1</v>
      </c>
      <c r="F2089" s="23">
        <v>51</v>
      </c>
      <c r="G2089" s="23">
        <f>E2089*F2089</f>
        <v>51</v>
      </c>
      <c r="H2089" s="168"/>
      <c r="I2089" s="168"/>
      <c r="J2089" s="233"/>
      <c r="K2089" s="168"/>
      <c r="L2089" s="169"/>
      <c r="M2089" s="168"/>
    </row>
    <row r="2090" spans="1:13">
      <c r="A2090" s="523"/>
      <c r="B2090" s="517"/>
      <c r="C2090" s="108" t="s">
        <v>563</v>
      </c>
      <c r="D2090" s="172" t="s">
        <v>50</v>
      </c>
      <c r="E2090" s="168">
        <v>0.05</v>
      </c>
      <c r="F2090" s="23">
        <v>2650</v>
      </c>
      <c r="G2090" s="23">
        <f t="shared" ref="G2090:G2101" si="193">E2090*F2090</f>
        <v>132.5</v>
      </c>
      <c r="H2090" s="168"/>
      <c r="I2090" s="168"/>
      <c r="J2090" s="233"/>
      <c r="K2090" s="168"/>
      <c r="L2090" s="169"/>
      <c r="M2090" s="168"/>
    </row>
    <row r="2091" spans="1:13">
      <c r="A2091" s="523"/>
      <c r="B2091" s="517"/>
      <c r="C2091" s="108" t="s">
        <v>144</v>
      </c>
      <c r="D2091" s="172" t="s">
        <v>143</v>
      </c>
      <c r="E2091" s="168">
        <v>0.05</v>
      </c>
      <c r="F2091" s="23">
        <v>190</v>
      </c>
      <c r="G2091" s="23">
        <f t="shared" si="193"/>
        <v>9.5</v>
      </c>
      <c r="H2091" s="168"/>
      <c r="I2091" s="168"/>
      <c r="J2091" s="233"/>
      <c r="K2091" s="168"/>
      <c r="L2091" s="169"/>
      <c r="M2091" s="168"/>
    </row>
    <row r="2092" spans="1:13">
      <c r="A2092" s="523"/>
      <c r="B2092" s="517"/>
      <c r="C2092" s="108" t="s">
        <v>558</v>
      </c>
      <c r="D2092" s="172" t="s">
        <v>147</v>
      </c>
      <c r="E2092" s="168">
        <v>2</v>
      </c>
      <c r="F2092" s="23">
        <v>44.25</v>
      </c>
      <c r="G2092" s="23">
        <f t="shared" si="193"/>
        <v>88.5</v>
      </c>
      <c r="H2092" s="168"/>
      <c r="I2092" s="168"/>
      <c r="J2092" s="233"/>
      <c r="K2092" s="168"/>
      <c r="L2092" s="169"/>
      <c r="M2092" s="168"/>
    </row>
    <row r="2093" spans="1:13" ht="24">
      <c r="A2093" s="523"/>
      <c r="B2093" s="517"/>
      <c r="C2093" s="109" t="s">
        <v>611</v>
      </c>
      <c r="D2093" s="172" t="s">
        <v>50</v>
      </c>
      <c r="E2093" s="168">
        <v>0.05</v>
      </c>
      <c r="F2093" s="23">
        <v>1631.26</v>
      </c>
      <c r="G2093" s="23">
        <f t="shared" si="193"/>
        <v>81.563000000000002</v>
      </c>
      <c r="H2093" s="168"/>
      <c r="I2093" s="168"/>
      <c r="J2093" s="233"/>
      <c r="K2093" s="168"/>
      <c r="L2093" s="169"/>
      <c r="M2093" s="168"/>
    </row>
    <row r="2094" spans="1:13">
      <c r="A2094" s="523"/>
      <c r="B2094" s="517"/>
      <c r="C2094" s="108" t="s">
        <v>555</v>
      </c>
      <c r="D2094" s="172" t="s">
        <v>147</v>
      </c>
      <c r="E2094" s="168">
        <v>2</v>
      </c>
      <c r="F2094" s="23">
        <v>44</v>
      </c>
      <c r="G2094" s="23">
        <f t="shared" si="193"/>
        <v>88</v>
      </c>
      <c r="H2094" s="168"/>
      <c r="I2094" s="168"/>
      <c r="J2094" s="233"/>
      <c r="K2094" s="168"/>
      <c r="L2094" s="169"/>
      <c r="M2094" s="168"/>
    </row>
    <row r="2095" spans="1:13">
      <c r="A2095" s="523"/>
      <c r="B2095" s="517"/>
      <c r="C2095" s="109" t="s">
        <v>609</v>
      </c>
      <c r="D2095" s="172" t="s">
        <v>147</v>
      </c>
      <c r="E2095" s="168">
        <v>3</v>
      </c>
      <c r="F2095" s="23">
        <v>11</v>
      </c>
      <c r="G2095" s="23">
        <f t="shared" si="193"/>
        <v>33</v>
      </c>
      <c r="H2095" s="168"/>
      <c r="I2095" s="168"/>
      <c r="J2095" s="233"/>
      <c r="K2095" s="168"/>
      <c r="L2095" s="169"/>
      <c r="M2095" s="168"/>
    </row>
    <row r="2096" spans="1:13">
      <c r="A2096" s="523"/>
      <c r="B2096" s="517"/>
      <c r="C2096" s="108" t="s">
        <v>612</v>
      </c>
      <c r="D2096" s="172" t="s">
        <v>147</v>
      </c>
      <c r="E2096" s="168">
        <v>1</v>
      </c>
      <c r="F2096" s="23">
        <v>11.37</v>
      </c>
      <c r="G2096" s="23">
        <f t="shared" si="193"/>
        <v>11.37</v>
      </c>
      <c r="H2096" s="168"/>
      <c r="I2096" s="168"/>
      <c r="J2096" s="233"/>
      <c r="K2096" s="168"/>
      <c r="L2096" s="169"/>
      <c r="M2096" s="168"/>
    </row>
    <row r="2097" spans="1:13">
      <c r="A2097" s="523"/>
      <c r="B2097" s="517"/>
      <c r="C2097" s="108" t="s">
        <v>619</v>
      </c>
      <c r="D2097" s="172" t="s">
        <v>147</v>
      </c>
      <c r="E2097" s="168">
        <v>1</v>
      </c>
      <c r="F2097" s="23">
        <v>23.4</v>
      </c>
      <c r="G2097" s="23">
        <f t="shared" si="193"/>
        <v>23.4</v>
      </c>
      <c r="H2097" s="168"/>
      <c r="I2097" s="168"/>
      <c r="J2097" s="233"/>
      <c r="K2097" s="168"/>
      <c r="L2097" s="169"/>
      <c r="M2097" s="168"/>
    </row>
    <row r="2098" spans="1:13">
      <c r="A2098" s="523"/>
      <c r="B2098" s="517"/>
      <c r="C2098" s="108" t="s">
        <v>623</v>
      </c>
      <c r="D2098" s="172" t="s">
        <v>147</v>
      </c>
      <c r="E2098" s="168">
        <v>1</v>
      </c>
      <c r="F2098" s="23">
        <v>150</v>
      </c>
      <c r="G2098" s="23">
        <f t="shared" si="193"/>
        <v>150</v>
      </c>
      <c r="H2098" s="168"/>
      <c r="I2098" s="168"/>
      <c r="J2098" s="233"/>
      <c r="K2098" s="168"/>
      <c r="L2098" s="169"/>
      <c r="M2098" s="168"/>
    </row>
    <row r="2099" spans="1:13">
      <c r="A2099" s="608"/>
      <c r="B2099" s="517"/>
      <c r="C2099" s="108" t="s">
        <v>572</v>
      </c>
      <c r="D2099" s="172" t="s">
        <v>22</v>
      </c>
      <c r="E2099" s="168">
        <v>0.02</v>
      </c>
      <c r="F2099" s="23">
        <v>16.23</v>
      </c>
      <c r="G2099" s="23">
        <f t="shared" si="193"/>
        <v>0.3246</v>
      </c>
      <c r="H2099" s="186"/>
      <c r="I2099" s="186"/>
      <c r="J2099" s="233"/>
      <c r="K2099" s="168"/>
      <c r="L2099" s="169"/>
      <c r="M2099" s="168"/>
    </row>
    <row r="2100" spans="1:13">
      <c r="A2100" s="608"/>
      <c r="B2100" s="517"/>
      <c r="C2100" s="108" t="s">
        <v>608</v>
      </c>
      <c r="D2100" s="172" t="s">
        <v>22</v>
      </c>
      <c r="E2100" s="168">
        <v>5</v>
      </c>
      <c r="F2100" s="23">
        <v>28</v>
      </c>
      <c r="G2100" s="23">
        <f t="shared" si="193"/>
        <v>140</v>
      </c>
      <c r="H2100" s="186"/>
      <c r="I2100" s="186"/>
      <c r="J2100" s="233"/>
      <c r="K2100" s="186"/>
      <c r="L2100" s="187"/>
      <c r="M2100" s="168"/>
    </row>
    <row r="2101" spans="1:13" ht="24">
      <c r="A2101" s="608"/>
      <c r="B2101" s="517"/>
      <c r="C2101" s="109" t="s">
        <v>607</v>
      </c>
      <c r="D2101" s="172" t="s">
        <v>50</v>
      </c>
      <c r="E2101" s="168">
        <v>0.5</v>
      </c>
      <c r="F2101" s="23">
        <v>1026</v>
      </c>
      <c r="G2101" s="23">
        <f t="shared" si="193"/>
        <v>513</v>
      </c>
      <c r="H2101" s="186"/>
      <c r="I2101" s="186"/>
      <c r="J2101" s="233"/>
      <c r="K2101" s="186"/>
      <c r="L2101" s="187"/>
      <c r="M2101" s="168"/>
    </row>
    <row r="2102" spans="1:13">
      <c r="A2102" s="519" t="s">
        <v>127</v>
      </c>
      <c r="B2102" s="519"/>
      <c r="C2102" s="519"/>
      <c r="D2102" s="519"/>
      <c r="E2102" s="519"/>
      <c r="F2102" s="519"/>
      <c r="G2102" s="14">
        <f>SUM(G2085:G2101)</f>
        <v>1659.8576</v>
      </c>
      <c r="H2102" s="168"/>
      <c r="I2102" s="168"/>
      <c r="J2102" s="168"/>
      <c r="K2102" s="168"/>
      <c r="L2102" s="168"/>
      <c r="M2102" s="14">
        <f>G2102</f>
        <v>1659.8576</v>
      </c>
    </row>
    <row r="2103" spans="1:13">
      <c r="A2103" s="522" t="s">
        <v>707</v>
      </c>
      <c r="B2103" s="663" t="s">
        <v>1147</v>
      </c>
      <c r="C2103" s="108" t="s">
        <v>552</v>
      </c>
      <c r="D2103" s="172" t="s">
        <v>147</v>
      </c>
      <c r="E2103" s="168">
        <v>3</v>
      </c>
      <c r="F2103" s="23">
        <v>2.7</v>
      </c>
      <c r="G2103" s="23">
        <f>E2103*F2103</f>
        <v>8.1000000000000014</v>
      </c>
      <c r="H2103" s="168"/>
      <c r="I2103" s="168"/>
      <c r="J2103" s="233"/>
      <c r="K2103" s="233"/>
      <c r="L2103" s="233"/>
      <c r="M2103" s="233"/>
    </row>
    <row r="2104" spans="1:13">
      <c r="A2104" s="523"/>
      <c r="B2104" s="517"/>
      <c r="C2104" s="108" t="s">
        <v>553</v>
      </c>
      <c r="D2104" s="172" t="s">
        <v>147</v>
      </c>
      <c r="E2104" s="168">
        <v>2</v>
      </c>
      <c r="F2104" s="23">
        <v>4</v>
      </c>
      <c r="G2104" s="23">
        <f>E2104*F2104</f>
        <v>8</v>
      </c>
      <c r="H2104" s="168"/>
      <c r="I2104" s="168"/>
      <c r="J2104" s="233"/>
      <c r="K2104" s="168"/>
      <c r="L2104" s="169"/>
      <c r="M2104" s="168"/>
    </row>
    <row r="2105" spans="1:13">
      <c r="A2105" s="523"/>
      <c r="B2105" s="517"/>
      <c r="C2105" s="108" t="s">
        <v>554</v>
      </c>
      <c r="D2105" s="172" t="s">
        <v>147</v>
      </c>
      <c r="E2105" s="168">
        <v>2</v>
      </c>
      <c r="F2105" s="23">
        <v>154</v>
      </c>
      <c r="G2105" s="23">
        <f>E2105*F2105</f>
        <v>308</v>
      </c>
      <c r="H2105" s="168"/>
      <c r="I2105" s="168"/>
      <c r="J2105" s="233"/>
      <c r="K2105" s="168"/>
      <c r="L2105" s="169"/>
      <c r="M2105" s="168"/>
    </row>
    <row r="2106" spans="1:13">
      <c r="A2106" s="523"/>
      <c r="B2106" s="517"/>
      <c r="C2106" s="108" t="s">
        <v>562</v>
      </c>
      <c r="D2106" s="172" t="s">
        <v>147</v>
      </c>
      <c r="E2106" s="168">
        <v>1</v>
      </c>
      <c r="F2106" s="23">
        <v>13.6</v>
      </c>
      <c r="G2106" s="23">
        <f>E2106*F2106</f>
        <v>13.6</v>
      </c>
      <c r="H2106" s="168"/>
      <c r="I2106" s="168"/>
      <c r="J2106" s="233"/>
      <c r="K2106" s="168"/>
      <c r="L2106" s="169"/>
      <c r="M2106" s="168"/>
    </row>
    <row r="2107" spans="1:13">
      <c r="A2107" s="523"/>
      <c r="B2107" s="517"/>
      <c r="C2107" s="108" t="s">
        <v>622</v>
      </c>
      <c r="D2107" s="172" t="s">
        <v>147</v>
      </c>
      <c r="E2107" s="168">
        <v>1</v>
      </c>
      <c r="F2107" s="23">
        <v>51</v>
      </c>
      <c r="G2107" s="23">
        <f>E2107*F2107</f>
        <v>51</v>
      </c>
      <c r="H2107" s="168"/>
      <c r="I2107" s="168"/>
      <c r="J2107" s="233"/>
      <c r="K2107" s="168"/>
      <c r="L2107" s="169"/>
      <c r="M2107" s="168"/>
    </row>
    <row r="2108" spans="1:13">
      <c r="A2108" s="523"/>
      <c r="B2108" s="517"/>
      <c r="C2108" s="108" t="s">
        <v>563</v>
      </c>
      <c r="D2108" s="172" t="s">
        <v>50</v>
      </c>
      <c r="E2108" s="168">
        <v>0.05</v>
      </c>
      <c r="F2108" s="23">
        <v>2650</v>
      </c>
      <c r="G2108" s="23">
        <f t="shared" ref="G2108:G2119" si="194">E2108*F2108</f>
        <v>132.5</v>
      </c>
      <c r="H2108" s="168"/>
      <c r="I2108" s="168"/>
      <c r="J2108" s="233"/>
      <c r="K2108" s="168"/>
      <c r="L2108" s="169"/>
      <c r="M2108" s="168"/>
    </row>
    <row r="2109" spans="1:13">
      <c r="A2109" s="523"/>
      <c r="B2109" s="517"/>
      <c r="C2109" s="108" t="s">
        <v>144</v>
      </c>
      <c r="D2109" s="172" t="s">
        <v>143</v>
      </c>
      <c r="E2109" s="168">
        <v>0.05</v>
      </c>
      <c r="F2109" s="23">
        <v>190</v>
      </c>
      <c r="G2109" s="23">
        <f t="shared" si="194"/>
        <v>9.5</v>
      </c>
      <c r="H2109" s="168"/>
      <c r="I2109" s="168"/>
      <c r="J2109" s="233"/>
      <c r="K2109" s="168"/>
      <c r="L2109" s="169"/>
      <c r="M2109" s="168"/>
    </row>
    <row r="2110" spans="1:13">
      <c r="A2110" s="523"/>
      <c r="B2110" s="517"/>
      <c r="C2110" s="108" t="s">
        <v>558</v>
      </c>
      <c r="D2110" s="172" t="s">
        <v>147</v>
      </c>
      <c r="E2110" s="168">
        <v>2</v>
      </c>
      <c r="F2110" s="23">
        <v>44.25</v>
      </c>
      <c r="G2110" s="23">
        <f t="shared" si="194"/>
        <v>88.5</v>
      </c>
      <c r="H2110" s="168"/>
      <c r="I2110" s="168"/>
      <c r="J2110" s="233"/>
      <c r="K2110" s="168"/>
      <c r="L2110" s="169"/>
      <c r="M2110" s="168"/>
    </row>
    <row r="2111" spans="1:13" ht="24">
      <c r="A2111" s="523"/>
      <c r="B2111" s="517"/>
      <c r="C2111" s="109" t="s">
        <v>611</v>
      </c>
      <c r="D2111" s="172" t="s">
        <v>50</v>
      </c>
      <c r="E2111" s="168">
        <v>0.05</v>
      </c>
      <c r="F2111" s="23">
        <v>1631.26</v>
      </c>
      <c r="G2111" s="23">
        <f t="shared" si="194"/>
        <v>81.563000000000002</v>
      </c>
      <c r="H2111" s="168"/>
      <c r="I2111" s="168"/>
      <c r="J2111" s="233"/>
      <c r="K2111" s="168"/>
      <c r="L2111" s="169"/>
      <c r="M2111" s="168"/>
    </row>
    <row r="2112" spans="1:13">
      <c r="A2112" s="523"/>
      <c r="B2112" s="517"/>
      <c r="C2112" s="108" t="s">
        <v>555</v>
      </c>
      <c r="D2112" s="172" t="s">
        <v>147</v>
      </c>
      <c r="E2112" s="168">
        <v>2</v>
      </c>
      <c r="F2112" s="23">
        <v>44</v>
      </c>
      <c r="G2112" s="23">
        <f t="shared" si="194"/>
        <v>88</v>
      </c>
      <c r="H2112" s="168"/>
      <c r="I2112" s="168"/>
      <c r="J2112" s="233"/>
      <c r="K2112" s="168"/>
      <c r="L2112" s="169"/>
      <c r="M2112" s="168"/>
    </row>
    <row r="2113" spans="1:13">
      <c r="A2113" s="523"/>
      <c r="B2113" s="517"/>
      <c r="C2113" s="109" t="s">
        <v>609</v>
      </c>
      <c r="D2113" s="172" t="s">
        <v>147</v>
      </c>
      <c r="E2113" s="168">
        <v>3</v>
      </c>
      <c r="F2113" s="23">
        <v>11</v>
      </c>
      <c r="G2113" s="23">
        <f t="shared" si="194"/>
        <v>33</v>
      </c>
      <c r="H2113" s="168"/>
      <c r="I2113" s="168"/>
      <c r="J2113" s="233"/>
      <c r="K2113" s="168"/>
      <c r="L2113" s="169"/>
      <c r="M2113" s="168"/>
    </row>
    <row r="2114" spans="1:13">
      <c r="A2114" s="523"/>
      <c r="B2114" s="517"/>
      <c r="C2114" s="108" t="s">
        <v>612</v>
      </c>
      <c r="D2114" s="172" t="s">
        <v>147</v>
      </c>
      <c r="E2114" s="168">
        <v>1</v>
      </c>
      <c r="F2114" s="23">
        <v>11.37</v>
      </c>
      <c r="G2114" s="23">
        <f t="shared" si="194"/>
        <v>11.37</v>
      </c>
      <c r="H2114" s="168"/>
      <c r="I2114" s="168"/>
      <c r="J2114" s="233"/>
      <c r="K2114" s="168"/>
      <c r="L2114" s="169"/>
      <c r="M2114" s="168"/>
    </row>
    <row r="2115" spans="1:13">
      <c r="A2115" s="523"/>
      <c r="B2115" s="517"/>
      <c r="C2115" s="108" t="s">
        <v>619</v>
      </c>
      <c r="D2115" s="172" t="s">
        <v>147</v>
      </c>
      <c r="E2115" s="168">
        <v>1</v>
      </c>
      <c r="F2115" s="23">
        <v>23.4</v>
      </c>
      <c r="G2115" s="23">
        <f t="shared" si="194"/>
        <v>23.4</v>
      </c>
      <c r="H2115" s="168"/>
      <c r="I2115" s="168"/>
      <c r="J2115" s="233"/>
      <c r="K2115" s="168"/>
      <c r="L2115" s="169"/>
      <c r="M2115" s="168"/>
    </row>
    <row r="2116" spans="1:13">
      <c r="A2116" s="523"/>
      <c r="B2116" s="517"/>
      <c r="C2116" s="108" t="s">
        <v>623</v>
      </c>
      <c r="D2116" s="172" t="s">
        <v>147</v>
      </c>
      <c r="E2116" s="168">
        <v>1</v>
      </c>
      <c r="F2116" s="23">
        <v>150</v>
      </c>
      <c r="G2116" s="23">
        <f t="shared" si="194"/>
        <v>150</v>
      </c>
      <c r="H2116" s="168"/>
      <c r="I2116" s="168"/>
      <c r="J2116" s="233"/>
      <c r="K2116" s="168"/>
      <c r="L2116" s="169"/>
      <c r="M2116" s="168"/>
    </row>
    <row r="2117" spans="1:13">
      <c r="A2117" s="523"/>
      <c r="B2117" s="517"/>
      <c r="C2117" s="108" t="s">
        <v>572</v>
      </c>
      <c r="D2117" s="172" t="s">
        <v>22</v>
      </c>
      <c r="E2117" s="168">
        <v>0.02</v>
      </c>
      <c r="F2117" s="23">
        <v>16.23</v>
      </c>
      <c r="G2117" s="23">
        <f t="shared" si="194"/>
        <v>0.3246</v>
      </c>
      <c r="H2117" s="168"/>
      <c r="I2117" s="168"/>
      <c r="J2117" s="233"/>
      <c r="K2117" s="168"/>
      <c r="L2117" s="169"/>
      <c r="M2117" s="168"/>
    </row>
    <row r="2118" spans="1:13">
      <c r="A2118" s="523"/>
      <c r="B2118" s="517"/>
      <c r="C2118" s="108" t="s">
        <v>608</v>
      </c>
      <c r="D2118" s="172" t="s">
        <v>22</v>
      </c>
      <c r="E2118" s="168">
        <v>5</v>
      </c>
      <c r="F2118" s="23">
        <v>28</v>
      </c>
      <c r="G2118" s="23">
        <f t="shared" si="194"/>
        <v>140</v>
      </c>
      <c r="H2118" s="168"/>
      <c r="I2118" s="168"/>
      <c r="J2118" s="233"/>
      <c r="K2118" s="168"/>
      <c r="L2118" s="169"/>
      <c r="M2118" s="168"/>
    </row>
    <row r="2119" spans="1:13" ht="24">
      <c r="A2119" s="523"/>
      <c r="B2119" s="517"/>
      <c r="C2119" s="109" t="s">
        <v>607</v>
      </c>
      <c r="D2119" s="172" t="s">
        <v>50</v>
      </c>
      <c r="E2119" s="168">
        <v>0.5</v>
      </c>
      <c r="F2119" s="23">
        <v>1026</v>
      </c>
      <c r="G2119" s="23">
        <f t="shared" si="194"/>
        <v>513</v>
      </c>
      <c r="H2119" s="168"/>
      <c r="I2119" s="168"/>
      <c r="J2119" s="233"/>
      <c r="K2119" s="168"/>
      <c r="L2119" s="169"/>
      <c r="M2119" s="168"/>
    </row>
    <row r="2120" spans="1:13">
      <c r="A2120" s="519" t="s">
        <v>127</v>
      </c>
      <c r="B2120" s="519"/>
      <c r="C2120" s="519"/>
      <c r="D2120" s="519"/>
      <c r="E2120" s="519"/>
      <c r="F2120" s="519"/>
      <c r="G2120" s="14">
        <f>SUM(G2103:G2119)</f>
        <v>1659.8576</v>
      </c>
      <c r="H2120" s="168"/>
      <c r="I2120" s="168"/>
      <c r="J2120" s="168"/>
      <c r="K2120" s="168"/>
      <c r="L2120" s="168"/>
      <c r="M2120" s="14">
        <f>G2120</f>
        <v>1659.8576</v>
      </c>
    </row>
    <row r="2121" spans="1:13">
      <c r="A2121" s="522" t="s">
        <v>708</v>
      </c>
      <c r="B2121" s="663" t="s">
        <v>1148</v>
      </c>
      <c r="C2121" s="108" t="s">
        <v>144</v>
      </c>
      <c r="D2121" s="172" t="s">
        <v>143</v>
      </c>
      <c r="E2121" s="168">
        <v>0.1</v>
      </c>
      <c r="F2121" s="23">
        <v>190</v>
      </c>
      <c r="G2121" s="23">
        <f t="shared" ref="G2121:G2146" si="195">E2121*F2121</f>
        <v>19</v>
      </c>
      <c r="H2121" s="168"/>
      <c r="I2121" s="168"/>
      <c r="J2121" s="233"/>
      <c r="K2121" s="233"/>
      <c r="L2121" s="233"/>
      <c r="M2121" s="233"/>
    </row>
    <row r="2122" spans="1:13" ht="24">
      <c r="A2122" s="523"/>
      <c r="B2122" s="517"/>
      <c r="C2122" s="109" t="s">
        <v>607</v>
      </c>
      <c r="D2122" s="172" t="s">
        <v>50</v>
      </c>
      <c r="E2122" s="168">
        <v>0.6</v>
      </c>
      <c r="F2122" s="23">
        <v>1026</v>
      </c>
      <c r="G2122" s="23">
        <f t="shared" si="195"/>
        <v>615.6</v>
      </c>
      <c r="H2122" s="168"/>
      <c r="I2122" s="168"/>
      <c r="J2122" s="233"/>
      <c r="K2122" s="168"/>
      <c r="L2122" s="169"/>
      <c r="M2122" s="168"/>
    </row>
    <row r="2123" spans="1:13">
      <c r="A2123" s="523"/>
      <c r="B2123" s="517"/>
      <c r="C2123" s="108" t="s">
        <v>608</v>
      </c>
      <c r="D2123" s="172" t="s">
        <v>22</v>
      </c>
      <c r="E2123" s="168">
        <v>15</v>
      </c>
      <c r="F2123" s="23">
        <v>28</v>
      </c>
      <c r="G2123" s="23">
        <f t="shared" si="195"/>
        <v>420</v>
      </c>
      <c r="H2123" s="168"/>
      <c r="I2123" s="168"/>
      <c r="J2123" s="233"/>
      <c r="K2123" s="168"/>
      <c r="L2123" s="169"/>
      <c r="M2123" s="168"/>
    </row>
    <row r="2124" spans="1:13">
      <c r="A2124" s="523"/>
      <c r="B2124" s="517"/>
      <c r="C2124" s="108" t="s">
        <v>557</v>
      </c>
      <c r="D2124" s="172" t="s">
        <v>147</v>
      </c>
      <c r="E2124" s="168">
        <v>4</v>
      </c>
      <c r="F2124" s="23">
        <v>8.77</v>
      </c>
      <c r="G2124" s="23">
        <f t="shared" si="195"/>
        <v>35.08</v>
      </c>
      <c r="H2124" s="168"/>
      <c r="I2124" s="168"/>
      <c r="J2124" s="233"/>
      <c r="K2124" s="168"/>
      <c r="L2124" s="169"/>
      <c r="M2124" s="168"/>
    </row>
    <row r="2125" spans="1:13">
      <c r="A2125" s="523"/>
      <c r="B2125" s="517"/>
      <c r="C2125" s="108" t="s">
        <v>555</v>
      </c>
      <c r="D2125" s="172" t="s">
        <v>147</v>
      </c>
      <c r="E2125" s="168">
        <v>5</v>
      </c>
      <c r="F2125" s="23">
        <v>44</v>
      </c>
      <c r="G2125" s="23">
        <f t="shared" si="195"/>
        <v>220</v>
      </c>
      <c r="H2125" s="168"/>
      <c r="I2125" s="168"/>
      <c r="J2125" s="233"/>
      <c r="K2125" s="168"/>
      <c r="L2125" s="169"/>
      <c r="M2125" s="168"/>
    </row>
    <row r="2126" spans="1:13">
      <c r="A2126" s="523"/>
      <c r="B2126" s="517"/>
      <c r="C2126" s="109" t="s">
        <v>609</v>
      </c>
      <c r="D2126" s="172" t="s">
        <v>147</v>
      </c>
      <c r="E2126" s="168">
        <v>6</v>
      </c>
      <c r="F2126" s="23">
        <v>11</v>
      </c>
      <c r="G2126" s="23">
        <f t="shared" si="195"/>
        <v>66</v>
      </c>
      <c r="H2126" s="168"/>
      <c r="I2126" s="168"/>
      <c r="J2126" s="233"/>
      <c r="K2126" s="168"/>
      <c r="L2126" s="169"/>
      <c r="M2126" s="168"/>
    </row>
    <row r="2127" spans="1:13">
      <c r="A2127" s="523"/>
      <c r="B2127" s="517"/>
      <c r="C2127" s="108" t="s">
        <v>552</v>
      </c>
      <c r="D2127" s="172" t="s">
        <v>147</v>
      </c>
      <c r="E2127" s="168">
        <v>7</v>
      </c>
      <c r="F2127" s="23">
        <v>2.7</v>
      </c>
      <c r="G2127" s="23">
        <f t="shared" si="195"/>
        <v>18.900000000000002</v>
      </c>
      <c r="H2127" s="168"/>
      <c r="I2127" s="168"/>
      <c r="J2127" s="233"/>
      <c r="K2127" s="168"/>
      <c r="L2127" s="169"/>
      <c r="M2127" s="168"/>
    </row>
    <row r="2128" spans="1:13">
      <c r="A2128" s="523"/>
      <c r="B2128" s="517"/>
      <c r="C2128" s="108" t="s">
        <v>553</v>
      </c>
      <c r="D2128" s="172" t="s">
        <v>147</v>
      </c>
      <c r="E2128" s="168">
        <v>7</v>
      </c>
      <c r="F2128" s="23">
        <v>4</v>
      </c>
      <c r="G2128" s="23">
        <f t="shared" si="195"/>
        <v>28</v>
      </c>
      <c r="H2128" s="168"/>
      <c r="I2128" s="168"/>
      <c r="J2128" s="233"/>
      <c r="K2128" s="168"/>
      <c r="L2128" s="169"/>
      <c r="M2128" s="168"/>
    </row>
    <row r="2129" spans="1:13">
      <c r="A2129" s="523"/>
      <c r="B2129" s="517"/>
      <c r="C2129" s="108" t="s">
        <v>554</v>
      </c>
      <c r="D2129" s="172" t="s">
        <v>147</v>
      </c>
      <c r="E2129" s="168">
        <v>5</v>
      </c>
      <c r="F2129" s="23">
        <v>154</v>
      </c>
      <c r="G2129" s="23">
        <f t="shared" si="195"/>
        <v>770</v>
      </c>
      <c r="H2129" s="168"/>
      <c r="I2129" s="168"/>
      <c r="J2129" s="233"/>
      <c r="K2129" s="168"/>
      <c r="L2129" s="169"/>
      <c r="M2129" s="168"/>
    </row>
    <row r="2130" spans="1:13">
      <c r="A2130" s="523"/>
      <c r="B2130" s="517"/>
      <c r="C2130" s="108" t="s">
        <v>563</v>
      </c>
      <c r="D2130" s="172" t="s">
        <v>50</v>
      </c>
      <c r="E2130" s="168">
        <v>0.1</v>
      </c>
      <c r="F2130" s="23">
        <v>2650</v>
      </c>
      <c r="G2130" s="23">
        <f t="shared" si="195"/>
        <v>265</v>
      </c>
      <c r="H2130" s="168"/>
      <c r="I2130" s="168"/>
      <c r="J2130" s="233"/>
      <c r="K2130" s="168"/>
      <c r="L2130" s="169"/>
      <c r="M2130" s="168"/>
    </row>
    <row r="2131" spans="1:13">
      <c r="A2131" s="523"/>
      <c r="B2131" s="517"/>
      <c r="C2131" s="108" t="s">
        <v>610</v>
      </c>
      <c r="D2131" s="172" t="s">
        <v>147</v>
      </c>
      <c r="E2131" s="168">
        <v>8</v>
      </c>
      <c r="F2131" s="23">
        <v>61.2</v>
      </c>
      <c r="G2131" s="23">
        <f t="shared" si="195"/>
        <v>489.6</v>
      </c>
      <c r="H2131" s="168"/>
      <c r="I2131" s="168"/>
      <c r="J2131" s="233"/>
      <c r="K2131" s="168"/>
      <c r="L2131" s="169"/>
      <c r="M2131" s="168"/>
    </row>
    <row r="2132" spans="1:13" ht="24">
      <c r="A2132" s="523"/>
      <c r="B2132" s="517"/>
      <c r="C2132" s="109" t="s">
        <v>611</v>
      </c>
      <c r="D2132" s="172" t="s">
        <v>50</v>
      </c>
      <c r="E2132" s="168">
        <v>0.1</v>
      </c>
      <c r="F2132" s="23">
        <v>1631.26</v>
      </c>
      <c r="G2132" s="23">
        <f t="shared" si="195"/>
        <v>163.126</v>
      </c>
      <c r="H2132" s="168"/>
      <c r="I2132" s="168"/>
      <c r="J2132" s="233"/>
      <c r="K2132" s="168"/>
      <c r="L2132" s="169"/>
      <c r="M2132" s="168"/>
    </row>
    <row r="2133" spans="1:13">
      <c r="A2133" s="523"/>
      <c r="B2133" s="517"/>
      <c r="C2133" s="108" t="s">
        <v>558</v>
      </c>
      <c r="D2133" s="172" t="s">
        <v>147</v>
      </c>
      <c r="E2133" s="168">
        <v>4</v>
      </c>
      <c r="F2133" s="23">
        <v>44.25</v>
      </c>
      <c r="G2133" s="23">
        <f t="shared" si="195"/>
        <v>177</v>
      </c>
      <c r="H2133" s="168"/>
      <c r="I2133" s="168"/>
      <c r="J2133" s="233"/>
      <c r="K2133" s="168"/>
      <c r="L2133" s="169"/>
      <c r="M2133" s="168"/>
    </row>
    <row r="2134" spans="1:13">
      <c r="A2134" s="523"/>
      <c r="B2134" s="517"/>
      <c r="C2134" s="108" t="s">
        <v>612</v>
      </c>
      <c r="D2134" s="172" t="s">
        <v>147</v>
      </c>
      <c r="E2134" s="168">
        <v>2</v>
      </c>
      <c r="F2134" s="23">
        <v>11.37</v>
      </c>
      <c r="G2134" s="23">
        <f t="shared" si="195"/>
        <v>22.74</v>
      </c>
      <c r="H2134" s="168"/>
      <c r="I2134" s="168"/>
      <c r="J2134" s="233"/>
      <c r="K2134" s="168"/>
      <c r="L2134" s="169"/>
      <c r="M2134" s="168"/>
    </row>
    <row r="2135" spans="1:13">
      <c r="A2135" s="523"/>
      <c r="B2135" s="517"/>
      <c r="C2135" s="108" t="s">
        <v>613</v>
      </c>
      <c r="D2135" s="172" t="s">
        <v>147</v>
      </c>
      <c r="E2135" s="168">
        <v>3</v>
      </c>
      <c r="F2135" s="23">
        <v>370.25</v>
      </c>
      <c r="G2135" s="23">
        <f t="shared" si="195"/>
        <v>1110.75</v>
      </c>
      <c r="H2135" s="168"/>
      <c r="I2135" s="168"/>
      <c r="J2135" s="233"/>
      <c r="K2135" s="168"/>
      <c r="L2135" s="169"/>
      <c r="M2135" s="168"/>
    </row>
    <row r="2136" spans="1:13">
      <c r="A2136" s="523"/>
      <c r="B2136" s="517"/>
      <c r="C2136" s="108" t="s">
        <v>614</v>
      </c>
      <c r="D2136" s="172" t="s">
        <v>615</v>
      </c>
      <c r="E2136" s="168">
        <v>2</v>
      </c>
      <c r="F2136" s="23">
        <v>37</v>
      </c>
      <c r="G2136" s="23">
        <f t="shared" si="195"/>
        <v>74</v>
      </c>
      <c r="H2136" s="168"/>
      <c r="I2136" s="168"/>
      <c r="J2136" s="233"/>
      <c r="K2136" s="168"/>
      <c r="L2136" s="169"/>
      <c r="M2136" s="168"/>
    </row>
    <row r="2137" spans="1:13">
      <c r="A2137" s="523"/>
      <c r="B2137" s="517"/>
      <c r="C2137" s="108" t="s">
        <v>616</v>
      </c>
      <c r="D2137" s="172" t="s">
        <v>147</v>
      </c>
      <c r="E2137" s="168">
        <v>1</v>
      </c>
      <c r="F2137" s="23">
        <v>16.2</v>
      </c>
      <c r="G2137" s="23">
        <f t="shared" si="195"/>
        <v>16.2</v>
      </c>
      <c r="H2137" s="168"/>
      <c r="I2137" s="168"/>
      <c r="J2137" s="233"/>
      <c r="K2137" s="168"/>
      <c r="L2137" s="169"/>
      <c r="M2137" s="168"/>
    </row>
    <row r="2138" spans="1:13">
      <c r="A2138" s="523"/>
      <c r="B2138" s="517"/>
      <c r="C2138" s="108" t="s">
        <v>617</v>
      </c>
      <c r="D2138" s="172" t="s">
        <v>147</v>
      </c>
      <c r="E2138" s="168">
        <v>1</v>
      </c>
      <c r="F2138" s="23">
        <v>106</v>
      </c>
      <c r="G2138" s="23">
        <f t="shared" si="195"/>
        <v>106</v>
      </c>
      <c r="H2138" s="168"/>
      <c r="I2138" s="168"/>
      <c r="J2138" s="233"/>
      <c r="K2138" s="168"/>
      <c r="L2138" s="169"/>
      <c r="M2138" s="168"/>
    </row>
    <row r="2139" spans="1:13" ht="24">
      <c r="A2139" s="523"/>
      <c r="B2139" s="517"/>
      <c r="C2139" s="109" t="s">
        <v>618</v>
      </c>
      <c r="D2139" s="172" t="s">
        <v>147</v>
      </c>
      <c r="E2139" s="168">
        <v>5</v>
      </c>
      <c r="F2139" s="23">
        <f>7+112.79+97.5</f>
        <v>217.29000000000002</v>
      </c>
      <c r="G2139" s="23">
        <f t="shared" si="195"/>
        <v>1086.45</v>
      </c>
      <c r="H2139" s="168"/>
      <c r="I2139" s="168"/>
      <c r="J2139" s="233"/>
      <c r="K2139" s="168"/>
      <c r="L2139" s="169"/>
      <c r="M2139" s="168"/>
    </row>
    <row r="2140" spans="1:13">
      <c r="A2140" s="523"/>
      <c r="B2140" s="517"/>
      <c r="C2140" s="108" t="s">
        <v>567</v>
      </c>
      <c r="D2140" s="172" t="s">
        <v>32</v>
      </c>
      <c r="E2140" s="168">
        <v>1</v>
      </c>
      <c r="F2140" s="23">
        <v>112</v>
      </c>
      <c r="G2140" s="23">
        <f t="shared" si="195"/>
        <v>112</v>
      </c>
      <c r="H2140" s="168"/>
      <c r="I2140" s="168"/>
      <c r="J2140" s="233"/>
      <c r="K2140" s="168"/>
      <c r="L2140" s="169"/>
      <c r="M2140" s="168"/>
    </row>
    <row r="2141" spans="1:13">
      <c r="A2141" s="523"/>
      <c r="B2141" s="517"/>
      <c r="C2141" s="108" t="s">
        <v>568</v>
      </c>
      <c r="D2141" s="172" t="s">
        <v>32</v>
      </c>
      <c r="E2141" s="168">
        <v>1</v>
      </c>
      <c r="F2141" s="23">
        <v>2.9</v>
      </c>
      <c r="G2141" s="23">
        <f t="shared" si="195"/>
        <v>2.9</v>
      </c>
      <c r="H2141" s="168"/>
      <c r="I2141" s="168"/>
      <c r="J2141" s="233"/>
      <c r="K2141" s="168"/>
      <c r="L2141" s="169"/>
      <c r="M2141" s="168"/>
    </row>
    <row r="2142" spans="1:13">
      <c r="A2142" s="523"/>
      <c r="B2142" s="517"/>
      <c r="C2142" s="108" t="s">
        <v>569</v>
      </c>
      <c r="D2142" s="172" t="s">
        <v>32</v>
      </c>
      <c r="E2142" s="168">
        <v>1</v>
      </c>
      <c r="F2142" s="23">
        <v>14</v>
      </c>
      <c r="G2142" s="23">
        <f t="shared" si="195"/>
        <v>14</v>
      </c>
      <c r="H2142" s="168"/>
      <c r="I2142" s="168"/>
      <c r="J2142" s="233"/>
      <c r="K2142" s="168"/>
      <c r="L2142" s="169"/>
      <c r="M2142" s="168"/>
    </row>
    <row r="2143" spans="1:13">
      <c r="A2143" s="523"/>
      <c r="B2143" s="517"/>
      <c r="C2143" s="108" t="s">
        <v>570</v>
      </c>
      <c r="D2143" s="172" t="s">
        <v>147</v>
      </c>
      <c r="E2143" s="168">
        <v>1</v>
      </c>
      <c r="F2143" s="23">
        <v>15.7</v>
      </c>
      <c r="G2143" s="23">
        <f t="shared" si="195"/>
        <v>15.7</v>
      </c>
      <c r="H2143" s="168"/>
      <c r="I2143" s="168"/>
      <c r="J2143" s="233"/>
      <c r="K2143" s="168"/>
      <c r="L2143" s="169"/>
      <c r="M2143" s="168"/>
    </row>
    <row r="2144" spans="1:13">
      <c r="A2144" s="523"/>
      <c r="B2144" s="517"/>
      <c r="C2144" s="108" t="s">
        <v>571</v>
      </c>
      <c r="D2144" s="172" t="s">
        <v>143</v>
      </c>
      <c r="E2144" s="168">
        <v>0.25</v>
      </c>
      <c r="F2144" s="23">
        <v>89</v>
      </c>
      <c r="G2144" s="23">
        <f t="shared" si="195"/>
        <v>22.25</v>
      </c>
      <c r="H2144" s="168"/>
      <c r="I2144" s="168"/>
      <c r="J2144" s="233"/>
      <c r="K2144" s="168"/>
      <c r="L2144" s="169"/>
      <c r="M2144" s="168"/>
    </row>
    <row r="2145" spans="1:13">
      <c r="A2145" s="523"/>
      <c r="B2145" s="517"/>
      <c r="C2145" s="108" t="s">
        <v>572</v>
      </c>
      <c r="D2145" s="172" t="s">
        <v>22</v>
      </c>
      <c r="E2145" s="168">
        <v>0.02</v>
      </c>
      <c r="F2145" s="23">
        <v>16.23</v>
      </c>
      <c r="G2145" s="23">
        <f t="shared" si="195"/>
        <v>0.3246</v>
      </c>
      <c r="H2145" s="168"/>
      <c r="I2145" s="168"/>
      <c r="J2145" s="233"/>
      <c r="K2145" s="168"/>
      <c r="L2145" s="169"/>
      <c r="M2145" s="168"/>
    </row>
    <row r="2146" spans="1:13">
      <c r="A2146" s="523"/>
      <c r="B2146" s="517"/>
      <c r="C2146" s="108" t="s">
        <v>619</v>
      </c>
      <c r="D2146" s="172" t="s">
        <v>147</v>
      </c>
      <c r="E2146" s="168">
        <v>2</v>
      </c>
      <c r="F2146" s="23">
        <v>23.4</v>
      </c>
      <c r="G2146" s="23">
        <f t="shared" si="195"/>
        <v>46.8</v>
      </c>
      <c r="H2146" s="168"/>
      <c r="I2146" s="168"/>
      <c r="J2146" s="233"/>
      <c r="K2146" s="168"/>
      <c r="L2146" s="169"/>
      <c r="M2146" s="168"/>
    </row>
    <row r="2147" spans="1:13">
      <c r="A2147" s="519" t="s">
        <v>127</v>
      </c>
      <c r="B2147" s="519"/>
      <c r="C2147" s="519"/>
      <c r="D2147" s="519"/>
      <c r="E2147" s="519"/>
      <c r="F2147" s="519"/>
      <c r="G2147" s="14">
        <f>SUM(G2121:G2146)</f>
        <v>5917.4205999999995</v>
      </c>
      <c r="H2147" s="168"/>
      <c r="I2147" s="168"/>
      <c r="J2147" s="168"/>
      <c r="K2147" s="168"/>
      <c r="L2147" s="168"/>
      <c r="M2147" s="14">
        <f>G2147</f>
        <v>5917.4205999999995</v>
      </c>
    </row>
    <row r="2148" spans="1:13">
      <c r="A2148" s="522" t="s">
        <v>709</v>
      </c>
      <c r="B2148" s="663" t="s">
        <v>1149</v>
      </c>
      <c r="C2148" s="108" t="s">
        <v>144</v>
      </c>
      <c r="D2148" s="172" t="s">
        <v>143</v>
      </c>
      <c r="E2148" s="168">
        <v>0.1</v>
      </c>
      <c r="F2148" s="23">
        <v>190</v>
      </c>
      <c r="G2148" s="23">
        <f t="shared" ref="G2148:G2173" si="196">E2148*F2148</f>
        <v>19</v>
      </c>
      <c r="H2148" s="168"/>
      <c r="I2148" s="168"/>
      <c r="J2148" s="233"/>
      <c r="K2148" s="233"/>
      <c r="L2148" s="233"/>
      <c r="M2148" s="233"/>
    </row>
    <row r="2149" spans="1:13" ht="24">
      <c r="A2149" s="523"/>
      <c r="B2149" s="517"/>
      <c r="C2149" s="109" t="s">
        <v>607</v>
      </c>
      <c r="D2149" s="172" t="s">
        <v>50</v>
      </c>
      <c r="E2149" s="168">
        <v>0.6</v>
      </c>
      <c r="F2149" s="23">
        <v>1026</v>
      </c>
      <c r="G2149" s="23">
        <f t="shared" si="196"/>
        <v>615.6</v>
      </c>
      <c r="H2149" s="168"/>
      <c r="I2149" s="168"/>
      <c r="J2149" s="233"/>
      <c r="K2149" s="233"/>
      <c r="L2149" s="233"/>
      <c r="M2149" s="233"/>
    </row>
    <row r="2150" spans="1:13">
      <c r="A2150" s="523"/>
      <c r="B2150" s="517"/>
      <c r="C2150" s="108" t="s">
        <v>608</v>
      </c>
      <c r="D2150" s="172" t="s">
        <v>22</v>
      </c>
      <c r="E2150" s="168">
        <v>15</v>
      </c>
      <c r="F2150" s="23">
        <v>28</v>
      </c>
      <c r="G2150" s="23">
        <f t="shared" si="196"/>
        <v>420</v>
      </c>
      <c r="H2150" s="168"/>
      <c r="I2150" s="168"/>
      <c r="J2150" s="233"/>
      <c r="K2150" s="233"/>
      <c r="L2150" s="233"/>
      <c r="M2150" s="233"/>
    </row>
    <row r="2151" spans="1:13">
      <c r="A2151" s="523"/>
      <c r="B2151" s="517"/>
      <c r="C2151" s="108" t="s">
        <v>557</v>
      </c>
      <c r="D2151" s="172" t="s">
        <v>147</v>
      </c>
      <c r="E2151" s="168">
        <v>4</v>
      </c>
      <c r="F2151" s="23">
        <v>8.77</v>
      </c>
      <c r="G2151" s="23">
        <f t="shared" si="196"/>
        <v>35.08</v>
      </c>
      <c r="H2151" s="168"/>
      <c r="I2151" s="168"/>
      <c r="J2151" s="233"/>
      <c r="K2151" s="233"/>
      <c r="L2151" s="233"/>
      <c r="M2151" s="233"/>
    </row>
    <row r="2152" spans="1:13">
      <c r="A2152" s="523"/>
      <c r="B2152" s="517"/>
      <c r="C2152" s="108" t="s">
        <v>555</v>
      </c>
      <c r="D2152" s="172" t="s">
        <v>147</v>
      </c>
      <c r="E2152" s="168">
        <v>5</v>
      </c>
      <c r="F2152" s="23">
        <v>44</v>
      </c>
      <c r="G2152" s="23">
        <f t="shared" si="196"/>
        <v>220</v>
      </c>
      <c r="H2152" s="168"/>
      <c r="I2152" s="168"/>
      <c r="J2152" s="233"/>
      <c r="K2152" s="233"/>
      <c r="L2152" s="233"/>
      <c r="M2152" s="233"/>
    </row>
    <row r="2153" spans="1:13">
      <c r="A2153" s="523"/>
      <c r="B2153" s="517"/>
      <c r="C2153" s="109" t="s">
        <v>609</v>
      </c>
      <c r="D2153" s="172" t="s">
        <v>147</v>
      </c>
      <c r="E2153" s="168">
        <v>6</v>
      </c>
      <c r="F2153" s="23">
        <v>11</v>
      </c>
      <c r="G2153" s="23">
        <f t="shared" si="196"/>
        <v>66</v>
      </c>
      <c r="H2153" s="168"/>
      <c r="I2153" s="168"/>
      <c r="J2153" s="233"/>
      <c r="K2153" s="233"/>
      <c r="L2153" s="233"/>
      <c r="M2153" s="233"/>
    </row>
    <row r="2154" spans="1:13">
      <c r="A2154" s="523"/>
      <c r="B2154" s="517"/>
      <c r="C2154" s="108" t="s">
        <v>552</v>
      </c>
      <c r="D2154" s="172" t="s">
        <v>147</v>
      </c>
      <c r="E2154" s="168">
        <v>7</v>
      </c>
      <c r="F2154" s="23">
        <v>2.7</v>
      </c>
      <c r="G2154" s="23">
        <f t="shared" si="196"/>
        <v>18.900000000000002</v>
      </c>
      <c r="H2154" s="168"/>
      <c r="I2154" s="168"/>
      <c r="J2154" s="233"/>
      <c r="K2154" s="233"/>
      <c r="L2154" s="233"/>
      <c r="M2154" s="233"/>
    </row>
    <row r="2155" spans="1:13">
      <c r="A2155" s="523"/>
      <c r="B2155" s="517"/>
      <c r="C2155" s="108" t="s">
        <v>553</v>
      </c>
      <c r="D2155" s="172" t="s">
        <v>147</v>
      </c>
      <c r="E2155" s="168">
        <v>7</v>
      </c>
      <c r="F2155" s="23">
        <v>4</v>
      </c>
      <c r="G2155" s="23">
        <f t="shared" si="196"/>
        <v>28</v>
      </c>
      <c r="H2155" s="168"/>
      <c r="I2155" s="168"/>
      <c r="J2155" s="233"/>
      <c r="K2155" s="233"/>
      <c r="L2155" s="233"/>
      <c r="M2155" s="233"/>
    </row>
    <row r="2156" spans="1:13">
      <c r="A2156" s="523"/>
      <c r="B2156" s="517"/>
      <c r="C2156" s="108" t="s">
        <v>554</v>
      </c>
      <c r="D2156" s="172" t="s">
        <v>147</v>
      </c>
      <c r="E2156" s="168">
        <v>5</v>
      </c>
      <c r="F2156" s="23">
        <v>154</v>
      </c>
      <c r="G2156" s="23">
        <f t="shared" si="196"/>
        <v>770</v>
      </c>
      <c r="H2156" s="168"/>
      <c r="I2156" s="168"/>
      <c r="J2156" s="233"/>
      <c r="K2156" s="233"/>
      <c r="L2156" s="233"/>
      <c r="M2156" s="233"/>
    </row>
    <row r="2157" spans="1:13">
      <c r="A2157" s="523"/>
      <c r="B2157" s="517"/>
      <c r="C2157" s="108" t="s">
        <v>563</v>
      </c>
      <c r="D2157" s="172" t="s">
        <v>50</v>
      </c>
      <c r="E2157" s="168">
        <v>0.1</v>
      </c>
      <c r="F2157" s="23">
        <v>2650</v>
      </c>
      <c r="G2157" s="23">
        <f t="shared" si="196"/>
        <v>265</v>
      </c>
      <c r="H2157" s="168"/>
      <c r="I2157" s="168"/>
      <c r="J2157" s="233"/>
      <c r="K2157" s="233"/>
      <c r="L2157" s="233"/>
      <c r="M2157" s="233"/>
    </row>
    <row r="2158" spans="1:13">
      <c r="A2158" s="523"/>
      <c r="B2158" s="517"/>
      <c r="C2158" s="108" t="s">
        <v>610</v>
      </c>
      <c r="D2158" s="172" t="s">
        <v>147</v>
      </c>
      <c r="E2158" s="168">
        <v>8</v>
      </c>
      <c r="F2158" s="23">
        <v>61.2</v>
      </c>
      <c r="G2158" s="23">
        <f t="shared" si="196"/>
        <v>489.6</v>
      </c>
      <c r="H2158" s="168"/>
      <c r="I2158" s="168"/>
      <c r="J2158" s="233"/>
      <c r="K2158" s="233"/>
      <c r="L2158" s="233"/>
      <c r="M2158" s="233"/>
    </row>
    <row r="2159" spans="1:13" ht="24">
      <c r="A2159" s="523"/>
      <c r="B2159" s="517"/>
      <c r="C2159" s="109" t="s">
        <v>611</v>
      </c>
      <c r="D2159" s="172" t="s">
        <v>50</v>
      </c>
      <c r="E2159" s="168">
        <v>0.1</v>
      </c>
      <c r="F2159" s="23">
        <v>1631.26</v>
      </c>
      <c r="G2159" s="23">
        <f t="shared" si="196"/>
        <v>163.126</v>
      </c>
      <c r="H2159" s="168"/>
      <c r="I2159" s="168"/>
      <c r="J2159" s="233"/>
      <c r="K2159" s="233"/>
      <c r="L2159" s="233"/>
      <c r="M2159" s="233"/>
    </row>
    <row r="2160" spans="1:13">
      <c r="A2160" s="523"/>
      <c r="B2160" s="517"/>
      <c r="C2160" s="108" t="s">
        <v>558</v>
      </c>
      <c r="D2160" s="172" t="s">
        <v>147</v>
      </c>
      <c r="E2160" s="168">
        <v>4</v>
      </c>
      <c r="F2160" s="23">
        <v>44.25</v>
      </c>
      <c r="G2160" s="23">
        <f t="shared" si="196"/>
        <v>177</v>
      </c>
      <c r="H2160" s="168"/>
      <c r="I2160" s="168"/>
      <c r="J2160" s="233"/>
      <c r="K2160" s="233"/>
      <c r="L2160" s="233"/>
      <c r="M2160" s="233"/>
    </row>
    <row r="2161" spans="1:13">
      <c r="A2161" s="523"/>
      <c r="B2161" s="517"/>
      <c r="C2161" s="108" t="s">
        <v>612</v>
      </c>
      <c r="D2161" s="172" t="s">
        <v>147</v>
      </c>
      <c r="E2161" s="168">
        <v>2</v>
      </c>
      <c r="F2161" s="23">
        <v>11.37</v>
      </c>
      <c r="G2161" s="23">
        <f t="shared" si="196"/>
        <v>22.74</v>
      </c>
      <c r="H2161" s="168"/>
      <c r="I2161" s="168"/>
      <c r="J2161" s="233"/>
      <c r="K2161" s="233"/>
      <c r="L2161" s="233"/>
      <c r="M2161" s="233"/>
    </row>
    <row r="2162" spans="1:13">
      <c r="A2162" s="523"/>
      <c r="B2162" s="517"/>
      <c r="C2162" s="108" t="s">
        <v>613</v>
      </c>
      <c r="D2162" s="172" t="s">
        <v>147</v>
      </c>
      <c r="E2162" s="168">
        <v>3</v>
      </c>
      <c r="F2162" s="23">
        <v>370.25</v>
      </c>
      <c r="G2162" s="23">
        <f t="shared" si="196"/>
        <v>1110.75</v>
      </c>
      <c r="H2162" s="168"/>
      <c r="I2162" s="168"/>
      <c r="J2162" s="233"/>
      <c r="K2162" s="233"/>
      <c r="L2162" s="233"/>
      <c r="M2162" s="233"/>
    </row>
    <row r="2163" spans="1:13">
      <c r="A2163" s="523"/>
      <c r="B2163" s="517"/>
      <c r="C2163" s="108" t="s">
        <v>614</v>
      </c>
      <c r="D2163" s="172" t="s">
        <v>615</v>
      </c>
      <c r="E2163" s="168">
        <v>2</v>
      </c>
      <c r="F2163" s="23">
        <v>37</v>
      </c>
      <c r="G2163" s="23">
        <f t="shared" si="196"/>
        <v>74</v>
      </c>
      <c r="H2163" s="168"/>
      <c r="I2163" s="168"/>
      <c r="J2163" s="233"/>
      <c r="K2163" s="233"/>
      <c r="L2163" s="233"/>
      <c r="M2163" s="233"/>
    </row>
    <row r="2164" spans="1:13">
      <c r="A2164" s="523"/>
      <c r="B2164" s="517"/>
      <c r="C2164" s="108" t="s">
        <v>616</v>
      </c>
      <c r="D2164" s="172" t="s">
        <v>147</v>
      </c>
      <c r="E2164" s="168">
        <v>1</v>
      </c>
      <c r="F2164" s="23">
        <v>16.2</v>
      </c>
      <c r="G2164" s="23">
        <f t="shared" si="196"/>
        <v>16.2</v>
      </c>
      <c r="H2164" s="168"/>
      <c r="I2164" s="168"/>
      <c r="J2164" s="233"/>
      <c r="K2164" s="233"/>
      <c r="L2164" s="233"/>
      <c r="M2164" s="233"/>
    </row>
    <row r="2165" spans="1:13">
      <c r="A2165" s="523"/>
      <c r="B2165" s="517"/>
      <c r="C2165" s="108" t="s">
        <v>617</v>
      </c>
      <c r="D2165" s="172" t="s">
        <v>147</v>
      </c>
      <c r="E2165" s="168">
        <v>1</v>
      </c>
      <c r="F2165" s="23">
        <v>106</v>
      </c>
      <c r="G2165" s="23">
        <f t="shared" si="196"/>
        <v>106</v>
      </c>
      <c r="H2165" s="168"/>
      <c r="I2165" s="168"/>
      <c r="J2165" s="233"/>
      <c r="K2165" s="233"/>
      <c r="L2165" s="233"/>
      <c r="M2165" s="233"/>
    </row>
    <row r="2166" spans="1:13" ht="24">
      <c r="A2166" s="523"/>
      <c r="B2166" s="517"/>
      <c r="C2166" s="109" t="s">
        <v>618</v>
      </c>
      <c r="D2166" s="172" t="s">
        <v>147</v>
      </c>
      <c r="E2166" s="168">
        <v>5</v>
      </c>
      <c r="F2166" s="23">
        <f>7+112.79+97.5</f>
        <v>217.29000000000002</v>
      </c>
      <c r="G2166" s="23">
        <f t="shared" si="196"/>
        <v>1086.45</v>
      </c>
      <c r="H2166" s="168"/>
      <c r="I2166" s="168"/>
      <c r="J2166" s="233"/>
      <c r="K2166" s="233"/>
      <c r="L2166" s="233"/>
      <c r="M2166" s="233"/>
    </row>
    <row r="2167" spans="1:13">
      <c r="A2167" s="523"/>
      <c r="B2167" s="517"/>
      <c r="C2167" s="108" t="s">
        <v>567</v>
      </c>
      <c r="D2167" s="172" t="s">
        <v>32</v>
      </c>
      <c r="E2167" s="168">
        <v>1</v>
      </c>
      <c r="F2167" s="23">
        <v>112</v>
      </c>
      <c r="G2167" s="23">
        <f t="shared" si="196"/>
        <v>112</v>
      </c>
      <c r="H2167" s="168"/>
      <c r="I2167" s="168"/>
      <c r="J2167" s="233"/>
      <c r="K2167" s="233"/>
      <c r="L2167" s="233"/>
      <c r="M2167" s="233"/>
    </row>
    <row r="2168" spans="1:13">
      <c r="A2168" s="523"/>
      <c r="B2168" s="517"/>
      <c r="C2168" s="108" t="s">
        <v>568</v>
      </c>
      <c r="D2168" s="172" t="s">
        <v>32</v>
      </c>
      <c r="E2168" s="168">
        <v>1</v>
      </c>
      <c r="F2168" s="23">
        <v>2.9</v>
      </c>
      <c r="G2168" s="23">
        <f t="shared" si="196"/>
        <v>2.9</v>
      </c>
      <c r="H2168" s="168"/>
      <c r="I2168" s="168"/>
      <c r="J2168" s="233"/>
      <c r="K2168" s="233"/>
      <c r="L2168" s="233"/>
      <c r="M2168" s="233"/>
    </row>
    <row r="2169" spans="1:13">
      <c r="A2169" s="523"/>
      <c r="B2169" s="517"/>
      <c r="C2169" s="108" t="s">
        <v>569</v>
      </c>
      <c r="D2169" s="172" t="s">
        <v>32</v>
      </c>
      <c r="E2169" s="168">
        <v>1</v>
      </c>
      <c r="F2169" s="23">
        <v>14</v>
      </c>
      <c r="G2169" s="23">
        <f t="shared" si="196"/>
        <v>14</v>
      </c>
      <c r="H2169" s="168"/>
      <c r="I2169" s="168"/>
      <c r="J2169" s="233"/>
      <c r="K2169" s="233"/>
      <c r="L2169" s="233"/>
      <c r="M2169" s="233"/>
    </row>
    <row r="2170" spans="1:13">
      <c r="A2170" s="523"/>
      <c r="B2170" s="517"/>
      <c r="C2170" s="108" t="s">
        <v>570</v>
      </c>
      <c r="D2170" s="172" t="s">
        <v>147</v>
      </c>
      <c r="E2170" s="168">
        <v>1</v>
      </c>
      <c r="F2170" s="23">
        <v>15.7</v>
      </c>
      <c r="G2170" s="23">
        <f t="shared" si="196"/>
        <v>15.7</v>
      </c>
      <c r="H2170" s="168"/>
      <c r="I2170" s="168"/>
      <c r="J2170" s="233"/>
      <c r="K2170" s="233"/>
      <c r="L2170" s="233"/>
      <c r="M2170" s="233"/>
    </row>
    <row r="2171" spans="1:13">
      <c r="A2171" s="523"/>
      <c r="B2171" s="517"/>
      <c r="C2171" s="108" t="s">
        <v>571</v>
      </c>
      <c r="D2171" s="172" t="s">
        <v>143</v>
      </c>
      <c r="E2171" s="168">
        <v>0.25</v>
      </c>
      <c r="F2171" s="23">
        <v>89</v>
      </c>
      <c r="G2171" s="23">
        <f t="shared" si="196"/>
        <v>22.25</v>
      </c>
      <c r="H2171" s="168"/>
      <c r="I2171" s="168"/>
      <c r="J2171" s="233"/>
      <c r="K2171" s="233"/>
      <c r="L2171" s="233"/>
      <c r="M2171" s="233"/>
    </row>
    <row r="2172" spans="1:13">
      <c r="A2172" s="523"/>
      <c r="B2172" s="517"/>
      <c r="C2172" s="108" t="s">
        <v>572</v>
      </c>
      <c r="D2172" s="172" t="s">
        <v>22</v>
      </c>
      <c r="E2172" s="168">
        <v>0.02</v>
      </c>
      <c r="F2172" s="23">
        <v>16.23</v>
      </c>
      <c r="G2172" s="23">
        <f t="shared" si="196"/>
        <v>0.3246</v>
      </c>
      <c r="H2172" s="168"/>
      <c r="I2172" s="168"/>
      <c r="J2172" s="233"/>
      <c r="K2172" s="233"/>
      <c r="L2172" s="233"/>
      <c r="M2172" s="233"/>
    </row>
    <row r="2173" spans="1:13">
      <c r="A2173" s="523"/>
      <c r="B2173" s="517"/>
      <c r="C2173" s="108" t="s">
        <v>619</v>
      </c>
      <c r="D2173" s="172" t="s">
        <v>147</v>
      </c>
      <c r="E2173" s="168">
        <v>2</v>
      </c>
      <c r="F2173" s="23">
        <v>23.4</v>
      </c>
      <c r="G2173" s="23">
        <f t="shared" si="196"/>
        <v>46.8</v>
      </c>
      <c r="H2173" s="168"/>
      <c r="I2173" s="168"/>
      <c r="J2173" s="233"/>
      <c r="K2173" s="168"/>
      <c r="L2173" s="169"/>
      <c r="M2173" s="168"/>
    </row>
    <row r="2174" spans="1:13">
      <c r="A2174" s="519" t="s">
        <v>127</v>
      </c>
      <c r="B2174" s="519"/>
      <c r="C2174" s="519"/>
      <c r="D2174" s="519"/>
      <c r="E2174" s="519"/>
      <c r="F2174" s="519"/>
      <c r="G2174" s="14">
        <f>SUM(G2148:G2173)</f>
        <v>5917.4205999999995</v>
      </c>
      <c r="H2174" s="168"/>
      <c r="I2174" s="168"/>
      <c r="J2174" s="168"/>
      <c r="K2174" s="168"/>
      <c r="L2174" s="168"/>
      <c r="M2174" s="14">
        <f>G2174</f>
        <v>5917.4205999999995</v>
      </c>
    </row>
    <row r="2175" spans="1:13">
      <c r="A2175" s="522" t="s">
        <v>710</v>
      </c>
      <c r="B2175" s="663" t="s">
        <v>1150</v>
      </c>
      <c r="C2175" s="108" t="s">
        <v>552</v>
      </c>
      <c r="D2175" s="172" t="s">
        <v>147</v>
      </c>
      <c r="E2175" s="168">
        <v>3</v>
      </c>
      <c r="F2175" s="23">
        <v>2.7</v>
      </c>
      <c r="G2175" s="23">
        <f>E2175*F2175</f>
        <v>8.1000000000000014</v>
      </c>
      <c r="H2175" s="168"/>
      <c r="I2175" s="168"/>
      <c r="J2175" s="233"/>
      <c r="K2175" s="233"/>
      <c r="L2175" s="233"/>
      <c r="M2175" s="233"/>
    </row>
    <row r="2176" spans="1:13">
      <c r="A2176" s="523"/>
      <c r="B2176" s="517"/>
      <c r="C2176" s="108" t="s">
        <v>553</v>
      </c>
      <c r="D2176" s="172" t="s">
        <v>147</v>
      </c>
      <c r="E2176" s="168">
        <v>2</v>
      </c>
      <c r="F2176" s="23">
        <v>4</v>
      </c>
      <c r="G2176" s="23">
        <f>E2176*F2176</f>
        <v>8</v>
      </c>
      <c r="H2176" s="168"/>
      <c r="I2176" s="168"/>
      <c r="J2176" s="233"/>
      <c r="K2176" s="233"/>
      <c r="L2176" s="233"/>
      <c r="M2176" s="233"/>
    </row>
    <row r="2177" spans="1:13">
      <c r="A2177" s="523"/>
      <c r="B2177" s="517"/>
      <c r="C2177" s="108" t="s">
        <v>554</v>
      </c>
      <c r="D2177" s="172" t="s">
        <v>147</v>
      </c>
      <c r="E2177" s="168">
        <v>2</v>
      </c>
      <c r="F2177" s="23">
        <v>154</v>
      </c>
      <c r="G2177" s="23">
        <f>E2177*F2177</f>
        <v>308</v>
      </c>
      <c r="H2177" s="168"/>
      <c r="I2177" s="168"/>
      <c r="J2177" s="233"/>
      <c r="K2177" s="233"/>
      <c r="L2177" s="233"/>
      <c r="M2177" s="233"/>
    </row>
    <row r="2178" spans="1:13">
      <c r="A2178" s="523"/>
      <c r="B2178" s="517"/>
      <c r="C2178" s="108" t="s">
        <v>562</v>
      </c>
      <c r="D2178" s="172" t="s">
        <v>147</v>
      </c>
      <c r="E2178" s="168">
        <v>1</v>
      </c>
      <c r="F2178" s="23">
        <v>13.6</v>
      </c>
      <c r="G2178" s="23">
        <f>E2178*F2178</f>
        <v>13.6</v>
      </c>
      <c r="H2178" s="168"/>
      <c r="I2178" s="168"/>
      <c r="J2178" s="233"/>
      <c r="K2178" s="233"/>
      <c r="L2178" s="233"/>
      <c r="M2178" s="233"/>
    </row>
    <row r="2179" spans="1:13">
      <c r="A2179" s="523"/>
      <c r="B2179" s="517"/>
      <c r="C2179" s="108" t="s">
        <v>622</v>
      </c>
      <c r="D2179" s="172" t="s">
        <v>147</v>
      </c>
      <c r="E2179" s="168">
        <v>2</v>
      </c>
      <c r="F2179" s="23">
        <v>51</v>
      </c>
      <c r="G2179" s="23">
        <f>E2179*F2179</f>
        <v>102</v>
      </c>
      <c r="H2179" s="168"/>
      <c r="I2179" s="168"/>
      <c r="J2179" s="233"/>
      <c r="K2179" s="233"/>
      <c r="L2179" s="233"/>
      <c r="M2179" s="233"/>
    </row>
    <row r="2180" spans="1:13">
      <c r="A2180" s="523"/>
      <c r="B2180" s="517"/>
      <c r="C2180" s="108" t="s">
        <v>563</v>
      </c>
      <c r="D2180" s="172" t="s">
        <v>50</v>
      </c>
      <c r="E2180" s="168">
        <v>0.05</v>
      </c>
      <c r="F2180" s="23">
        <v>2650</v>
      </c>
      <c r="G2180" s="23">
        <f t="shared" ref="G2180:G2192" si="197">E2180*F2180</f>
        <v>132.5</v>
      </c>
      <c r="H2180" s="168"/>
      <c r="I2180" s="168"/>
      <c r="J2180" s="233"/>
      <c r="K2180" s="233"/>
      <c r="L2180" s="233"/>
      <c r="M2180" s="233"/>
    </row>
    <row r="2181" spans="1:13">
      <c r="A2181" s="523"/>
      <c r="B2181" s="517"/>
      <c r="C2181" s="108" t="s">
        <v>144</v>
      </c>
      <c r="D2181" s="172" t="s">
        <v>143</v>
      </c>
      <c r="E2181" s="168">
        <v>0.05</v>
      </c>
      <c r="F2181" s="23">
        <v>190</v>
      </c>
      <c r="G2181" s="23">
        <f t="shared" si="197"/>
        <v>9.5</v>
      </c>
      <c r="H2181" s="168"/>
      <c r="I2181" s="168"/>
      <c r="J2181" s="233"/>
      <c r="K2181" s="233"/>
      <c r="L2181" s="233"/>
      <c r="M2181" s="233"/>
    </row>
    <row r="2182" spans="1:13">
      <c r="A2182" s="523"/>
      <c r="B2182" s="517"/>
      <c r="C2182" s="108" t="s">
        <v>558</v>
      </c>
      <c r="D2182" s="172" t="s">
        <v>147</v>
      </c>
      <c r="E2182" s="168">
        <v>2</v>
      </c>
      <c r="F2182" s="23">
        <v>44.25</v>
      </c>
      <c r="G2182" s="23">
        <f t="shared" si="197"/>
        <v>88.5</v>
      </c>
      <c r="H2182" s="168"/>
      <c r="I2182" s="168"/>
      <c r="J2182" s="233"/>
      <c r="K2182" s="233"/>
      <c r="L2182" s="233"/>
      <c r="M2182" s="233"/>
    </row>
    <row r="2183" spans="1:13" ht="24">
      <c r="A2183" s="523"/>
      <c r="B2183" s="517"/>
      <c r="C2183" s="109" t="s">
        <v>611</v>
      </c>
      <c r="D2183" s="172" t="s">
        <v>50</v>
      </c>
      <c r="E2183" s="168">
        <v>0.05</v>
      </c>
      <c r="F2183" s="23">
        <v>1631.26</v>
      </c>
      <c r="G2183" s="23">
        <f t="shared" si="197"/>
        <v>81.563000000000002</v>
      </c>
      <c r="H2183" s="168"/>
      <c r="I2183" s="168"/>
      <c r="J2183" s="233"/>
      <c r="K2183" s="233"/>
      <c r="L2183" s="233"/>
      <c r="M2183" s="233"/>
    </row>
    <row r="2184" spans="1:13">
      <c r="A2184" s="523"/>
      <c r="B2184" s="517"/>
      <c r="C2184" s="108" t="s">
        <v>555</v>
      </c>
      <c r="D2184" s="172" t="s">
        <v>147</v>
      </c>
      <c r="E2184" s="168">
        <v>2</v>
      </c>
      <c r="F2184" s="23">
        <v>44</v>
      </c>
      <c r="G2184" s="23">
        <f t="shared" si="197"/>
        <v>88</v>
      </c>
      <c r="H2184" s="168"/>
      <c r="I2184" s="168"/>
      <c r="J2184" s="233"/>
      <c r="K2184" s="233"/>
      <c r="L2184" s="233"/>
      <c r="M2184" s="233"/>
    </row>
    <row r="2185" spans="1:13">
      <c r="A2185" s="523"/>
      <c r="B2185" s="517"/>
      <c r="C2185" s="109" t="s">
        <v>609</v>
      </c>
      <c r="D2185" s="172" t="s">
        <v>147</v>
      </c>
      <c r="E2185" s="168">
        <v>3</v>
      </c>
      <c r="F2185" s="23">
        <v>11</v>
      </c>
      <c r="G2185" s="23">
        <f t="shared" si="197"/>
        <v>33</v>
      </c>
      <c r="H2185" s="168"/>
      <c r="I2185" s="168"/>
      <c r="J2185" s="233"/>
      <c r="K2185" s="233"/>
      <c r="L2185" s="233"/>
      <c r="M2185" s="233"/>
    </row>
    <row r="2186" spans="1:13">
      <c r="A2186" s="523"/>
      <c r="B2186" s="517"/>
      <c r="C2186" s="108" t="s">
        <v>612</v>
      </c>
      <c r="D2186" s="172" t="s">
        <v>147</v>
      </c>
      <c r="E2186" s="168">
        <v>2</v>
      </c>
      <c r="F2186" s="23">
        <v>11.37</v>
      </c>
      <c r="G2186" s="23">
        <f t="shared" si="197"/>
        <v>22.74</v>
      </c>
      <c r="H2186" s="168"/>
      <c r="I2186" s="168"/>
      <c r="J2186" s="233"/>
      <c r="K2186" s="233"/>
      <c r="L2186" s="233"/>
      <c r="M2186" s="233"/>
    </row>
    <row r="2187" spans="1:13">
      <c r="A2187" s="523"/>
      <c r="B2187" s="517"/>
      <c r="C2187" s="108" t="s">
        <v>614</v>
      </c>
      <c r="D2187" s="172" t="s">
        <v>615</v>
      </c>
      <c r="E2187" s="168">
        <v>1</v>
      </c>
      <c r="F2187" s="23">
        <v>37</v>
      </c>
      <c r="G2187" s="23">
        <f t="shared" si="197"/>
        <v>37</v>
      </c>
      <c r="H2187" s="168"/>
      <c r="I2187" s="168"/>
      <c r="J2187" s="233"/>
      <c r="K2187" s="233"/>
      <c r="L2187" s="233"/>
      <c r="M2187" s="233"/>
    </row>
    <row r="2188" spans="1:13">
      <c r="A2188" s="523"/>
      <c r="B2188" s="517"/>
      <c r="C2188" s="108" t="s">
        <v>619</v>
      </c>
      <c r="D2188" s="172" t="s">
        <v>147</v>
      </c>
      <c r="E2188" s="168">
        <v>1</v>
      </c>
      <c r="F2188" s="23">
        <v>23.4</v>
      </c>
      <c r="G2188" s="23">
        <f t="shared" si="197"/>
        <v>23.4</v>
      </c>
      <c r="H2188" s="168"/>
      <c r="I2188" s="168"/>
      <c r="J2188" s="233"/>
      <c r="K2188" s="233"/>
      <c r="L2188" s="233"/>
      <c r="M2188" s="233"/>
    </row>
    <row r="2189" spans="1:13">
      <c r="A2189" s="523"/>
      <c r="B2189" s="517"/>
      <c r="C2189" s="108" t="s">
        <v>623</v>
      </c>
      <c r="D2189" s="172" t="s">
        <v>147</v>
      </c>
      <c r="E2189" s="168">
        <v>1</v>
      </c>
      <c r="F2189" s="23">
        <v>150</v>
      </c>
      <c r="G2189" s="23">
        <f t="shared" si="197"/>
        <v>150</v>
      </c>
      <c r="H2189" s="168"/>
      <c r="I2189" s="168"/>
      <c r="J2189" s="233"/>
      <c r="K2189" s="233"/>
      <c r="L2189" s="233"/>
      <c r="M2189" s="233"/>
    </row>
    <row r="2190" spans="1:13">
      <c r="A2190" s="523"/>
      <c r="B2190" s="517"/>
      <c r="C2190" s="108" t="s">
        <v>572</v>
      </c>
      <c r="D2190" s="172" t="s">
        <v>22</v>
      </c>
      <c r="E2190" s="168">
        <v>0.02</v>
      </c>
      <c r="F2190" s="23">
        <v>16.23</v>
      </c>
      <c r="G2190" s="23">
        <f t="shared" si="197"/>
        <v>0.3246</v>
      </c>
      <c r="H2190" s="168"/>
      <c r="I2190" s="168"/>
      <c r="J2190" s="233"/>
      <c r="K2190" s="233"/>
      <c r="L2190" s="233"/>
      <c r="M2190" s="233"/>
    </row>
    <row r="2191" spans="1:13">
      <c r="A2191" s="523"/>
      <c r="B2191" s="517"/>
      <c r="C2191" s="108" t="s">
        <v>608</v>
      </c>
      <c r="D2191" s="172" t="s">
        <v>22</v>
      </c>
      <c r="E2191" s="168">
        <v>5</v>
      </c>
      <c r="F2191" s="23">
        <v>28</v>
      </c>
      <c r="G2191" s="23">
        <f t="shared" si="197"/>
        <v>140</v>
      </c>
      <c r="H2191" s="168"/>
      <c r="I2191" s="168"/>
      <c r="J2191" s="233"/>
      <c r="K2191" s="233"/>
      <c r="L2191" s="233"/>
      <c r="M2191" s="233"/>
    </row>
    <row r="2192" spans="1:13" ht="24">
      <c r="A2192" s="523"/>
      <c r="B2192" s="517"/>
      <c r="C2192" s="109" t="s">
        <v>607</v>
      </c>
      <c r="D2192" s="172" t="s">
        <v>50</v>
      </c>
      <c r="E2192" s="168">
        <v>0.5</v>
      </c>
      <c r="F2192" s="23">
        <v>1026</v>
      </c>
      <c r="G2192" s="23">
        <f t="shared" si="197"/>
        <v>513</v>
      </c>
      <c r="H2192" s="168"/>
      <c r="I2192" s="168"/>
      <c r="J2192" s="233"/>
      <c r="K2192" s="233"/>
      <c r="L2192" s="233"/>
      <c r="M2192" s="233"/>
    </row>
    <row r="2193" spans="1:13">
      <c r="A2193" s="519" t="s">
        <v>127</v>
      </c>
      <c r="B2193" s="519"/>
      <c r="C2193" s="519"/>
      <c r="D2193" s="519"/>
      <c r="E2193" s="519"/>
      <c r="F2193" s="519"/>
      <c r="G2193" s="14">
        <f>SUM(G2175:G2192)</f>
        <v>1759.2275999999999</v>
      </c>
      <c r="H2193" s="168"/>
      <c r="I2193" s="168"/>
      <c r="J2193" s="168"/>
      <c r="K2193" s="168"/>
      <c r="L2193" s="168"/>
      <c r="M2193" s="14">
        <f>G2193</f>
        <v>1759.2275999999999</v>
      </c>
    </row>
    <row r="2194" spans="1:13">
      <c r="A2194" s="522" t="s">
        <v>711</v>
      </c>
      <c r="B2194" s="663" t="s">
        <v>1151</v>
      </c>
      <c r="C2194" s="108" t="s">
        <v>552</v>
      </c>
      <c r="D2194" s="172" t="s">
        <v>147</v>
      </c>
      <c r="E2194" s="168">
        <v>3</v>
      </c>
      <c r="F2194" s="23">
        <v>2.7</v>
      </c>
      <c r="G2194" s="23">
        <f>E2194*F2194</f>
        <v>8.1000000000000014</v>
      </c>
      <c r="H2194" s="168"/>
      <c r="I2194" s="168"/>
      <c r="J2194" s="233"/>
      <c r="K2194" s="233"/>
      <c r="L2194" s="233"/>
      <c r="M2194" s="233"/>
    </row>
    <row r="2195" spans="1:13">
      <c r="A2195" s="523"/>
      <c r="B2195" s="517"/>
      <c r="C2195" s="108" t="s">
        <v>553</v>
      </c>
      <c r="D2195" s="172" t="s">
        <v>147</v>
      </c>
      <c r="E2195" s="168">
        <v>2</v>
      </c>
      <c r="F2195" s="23">
        <v>4</v>
      </c>
      <c r="G2195" s="23">
        <f>E2195*F2195</f>
        <v>8</v>
      </c>
      <c r="H2195" s="168"/>
      <c r="I2195" s="168"/>
      <c r="J2195" s="233"/>
      <c r="K2195" s="168"/>
      <c r="L2195" s="169"/>
      <c r="M2195" s="168"/>
    </row>
    <row r="2196" spans="1:13">
      <c r="A2196" s="523"/>
      <c r="B2196" s="517"/>
      <c r="C2196" s="108" t="s">
        <v>554</v>
      </c>
      <c r="D2196" s="172" t="s">
        <v>147</v>
      </c>
      <c r="E2196" s="168">
        <v>2</v>
      </c>
      <c r="F2196" s="23">
        <v>154</v>
      </c>
      <c r="G2196" s="23">
        <f>E2196*F2196</f>
        <v>308</v>
      </c>
      <c r="H2196" s="168"/>
      <c r="I2196" s="168"/>
      <c r="J2196" s="233"/>
      <c r="K2196" s="168"/>
      <c r="L2196" s="169"/>
      <c r="M2196" s="168"/>
    </row>
    <row r="2197" spans="1:13">
      <c r="A2197" s="523"/>
      <c r="B2197" s="517"/>
      <c r="C2197" s="108" t="s">
        <v>562</v>
      </c>
      <c r="D2197" s="172" t="s">
        <v>147</v>
      </c>
      <c r="E2197" s="168">
        <v>1</v>
      </c>
      <c r="F2197" s="23">
        <v>13.6</v>
      </c>
      <c r="G2197" s="23">
        <f>E2197*F2197</f>
        <v>13.6</v>
      </c>
      <c r="H2197" s="168"/>
      <c r="I2197" s="168"/>
      <c r="J2197" s="233"/>
      <c r="K2197" s="168"/>
      <c r="L2197" s="169"/>
      <c r="M2197" s="168"/>
    </row>
    <row r="2198" spans="1:13">
      <c r="A2198" s="523"/>
      <c r="B2198" s="517"/>
      <c r="C2198" s="108" t="s">
        <v>622</v>
      </c>
      <c r="D2198" s="172" t="s">
        <v>147</v>
      </c>
      <c r="E2198" s="168">
        <v>2</v>
      </c>
      <c r="F2198" s="23">
        <v>51</v>
      </c>
      <c r="G2198" s="23">
        <f>E2198*F2198</f>
        <v>102</v>
      </c>
      <c r="H2198" s="168"/>
      <c r="I2198" s="168"/>
      <c r="J2198" s="233"/>
      <c r="K2198" s="168"/>
      <c r="L2198" s="169"/>
      <c r="M2198" s="168"/>
    </row>
    <row r="2199" spans="1:13">
      <c r="A2199" s="523"/>
      <c r="B2199" s="517"/>
      <c r="C2199" s="108" t="s">
        <v>563</v>
      </c>
      <c r="D2199" s="172" t="s">
        <v>50</v>
      </c>
      <c r="E2199" s="168">
        <v>0.05</v>
      </c>
      <c r="F2199" s="23">
        <v>2650</v>
      </c>
      <c r="G2199" s="23">
        <f t="shared" ref="G2199:G2206" si="198">E2199*F2199</f>
        <v>132.5</v>
      </c>
      <c r="H2199" s="168"/>
      <c r="I2199" s="168"/>
      <c r="J2199" s="233"/>
      <c r="K2199" s="168"/>
      <c r="L2199" s="169"/>
      <c r="M2199" s="168"/>
    </row>
    <row r="2200" spans="1:13">
      <c r="A2200" s="523"/>
      <c r="B2200" s="517"/>
      <c r="C2200" s="108" t="s">
        <v>144</v>
      </c>
      <c r="D2200" s="172" t="s">
        <v>143</v>
      </c>
      <c r="E2200" s="168">
        <v>0.05</v>
      </c>
      <c r="F2200" s="23">
        <v>190</v>
      </c>
      <c r="G2200" s="23">
        <f t="shared" si="198"/>
        <v>9.5</v>
      </c>
      <c r="H2200" s="168"/>
      <c r="I2200" s="168"/>
      <c r="J2200" s="233"/>
      <c r="K2200" s="168"/>
      <c r="L2200" s="169"/>
      <c r="M2200" s="168"/>
    </row>
    <row r="2201" spans="1:13">
      <c r="A2201" s="523"/>
      <c r="B2201" s="517"/>
      <c r="C2201" s="108" t="s">
        <v>558</v>
      </c>
      <c r="D2201" s="172" t="s">
        <v>147</v>
      </c>
      <c r="E2201" s="168">
        <v>2</v>
      </c>
      <c r="F2201" s="23">
        <v>44.25</v>
      </c>
      <c r="G2201" s="23">
        <f t="shared" si="198"/>
        <v>88.5</v>
      </c>
      <c r="H2201" s="168"/>
      <c r="I2201" s="168"/>
      <c r="J2201" s="233"/>
      <c r="K2201" s="168"/>
      <c r="L2201" s="169"/>
      <c r="M2201" s="168"/>
    </row>
    <row r="2202" spans="1:13" ht="24">
      <c r="A2202" s="523"/>
      <c r="B2202" s="517"/>
      <c r="C2202" s="109" t="s">
        <v>611</v>
      </c>
      <c r="D2202" s="172" t="s">
        <v>50</v>
      </c>
      <c r="E2202" s="168">
        <v>0.05</v>
      </c>
      <c r="F2202" s="23">
        <v>1631.26</v>
      </c>
      <c r="G2202" s="23">
        <f t="shared" si="198"/>
        <v>81.563000000000002</v>
      </c>
      <c r="H2202" s="168"/>
      <c r="I2202" s="168"/>
      <c r="J2202" s="233"/>
      <c r="K2202" s="168"/>
      <c r="L2202" s="169"/>
      <c r="M2202" s="168"/>
    </row>
    <row r="2203" spans="1:13">
      <c r="A2203" s="523"/>
      <c r="B2203" s="517"/>
      <c r="C2203" s="108" t="s">
        <v>555</v>
      </c>
      <c r="D2203" s="172" t="s">
        <v>147</v>
      </c>
      <c r="E2203" s="168">
        <v>2</v>
      </c>
      <c r="F2203" s="23">
        <v>44</v>
      </c>
      <c r="G2203" s="23">
        <f t="shared" si="198"/>
        <v>88</v>
      </c>
      <c r="H2203" s="168"/>
      <c r="I2203" s="168"/>
      <c r="J2203" s="233"/>
      <c r="K2203" s="168"/>
      <c r="L2203" s="169"/>
      <c r="M2203" s="168"/>
    </row>
    <row r="2204" spans="1:13">
      <c r="A2204" s="523"/>
      <c r="B2204" s="517"/>
      <c r="C2204" s="109" t="s">
        <v>609</v>
      </c>
      <c r="D2204" s="172" t="s">
        <v>147</v>
      </c>
      <c r="E2204" s="168">
        <v>3</v>
      </c>
      <c r="F2204" s="23">
        <v>11</v>
      </c>
      <c r="G2204" s="23">
        <f t="shared" si="198"/>
        <v>33</v>
      </c>
      <c r="H2204" s="168"/>
      <c r="I2204" s="168"/>
      <c r="J2204" s="233"/>
      <c r="K2204" s="168"/>
      <c r="L2204" s="169"/>
      <c r="M2204" s="168"/>
    </row>
    <row r="2205" spans="1:13">
      <c r="A2205" s="523"/>
      <c r="B2205" s="517"/>
      <c r="C2205" s="108" t="s">
        <v>612</v>
      </c>
      <c r="D2205" s="172" t="s">
        <v>147</v>
      </c>
      <c r="E2205" s="168">
        <v>2</v>
      </c>
      <c r="F2205" s="23">
        <v>11.37</v>
      </c>
      <c r="G2205" s="23">
        <f t="shared" si="198"/>
        <v>22.74</v>
      </c>
      <c r="H2205" s="168"/>
      <c r="I2205" s="168"/>
      <c r="J2205" s="233"/>
      <c r="K2205" s="168"/>
      <c r="L2205" s="169"/>
      <c r="M2205" s="168"/>
    </row>
    <row r="2206" spans="1:13">
      <c r="A2206" s="523"/>
      <c r="B2206" s="517"/>
      <c r="C2206" s="108" t="s">
        <v>614</v>
      </c>
      <c r="D2206" s="172" t="s">
        <v>615</v>
      </c>
      <c r="E2206" s="168">
        <v>1</v>
      </c>
      <c r="F2206" s="23">
        <v>37</v>
      </c>
      <c r="G2206" s="23">
        <f t="shared" si="198"/>
        <v>37</v>
      </c>
      <c r="H2206" s="168"/>
      <c r="I2206" s="168"/>
      <c r="J2206" s="233"/>
      <c r="K2206" s="168"/>
      <c r="L2206" s="169"/>
      <c r="M2206" s="168"/>
    </row>
    <row r="2207" spans="1:13">
      <c r="A2207" s="523"/>
      <c r="B2207" s="517"/>
      <c r="C2207" s="108" t="s">
        <v>619</v>
      </c>
      <c r="D2207" s="172" t="s">
        <v>147</v>
      </c>
      <c r="E2207" s="168">
        <v>1</v>
      </c>
      <c r="F2207" s="23">
        <v>23.4</v>
      </c>
      <c r="G2207" s="23">
        <f>E2207*F2207</f>
        <v>23.4</v>
      </c>
      <c r="H2207" s="168"/>
      <c r="I2207" s="168"/>
      <c r="J2207" s="233"/>
      <c r="K2207" s="168"/>
      <c r="L2207" s="169"/>
      <c r="M2207" s="168"/>
    </row>
    <row r="2208" spans="1:13">
      <c r="A2208" s="608"/>
      <c r="B2208" s="517"/>
      <c r="C2208" s="108" t="s">
        <v>623</v>
      </c>
      <c r="D2208" s="172" t="s">
        <v>147</v>
      </c>
      <c r="E2208" s="168">
        <v>1</v>
      </c>
      <c r="F2208" s="23">
        <v>150</v>
      </c>
      <c r="G2208" s="23">
        <f>E2208*F2208</f>
        <v>150</v>
      </c>
      <c r="H2208" s="186"/>
      <c r="I2208" s="186"/>
      <c r="J2208" s="233"/>
      <c r="K2208" s="168"/>
      <c r="L2208" s="169"/>
      <c r="M2208" s="168"/>
    </row>
    <row r="2209" spans="1:13">
      <c r="A2209" s="608"/>
      <c r="B2209" s="517"/>
      <c r="C2209" s="108" t="s">
        <v>572</v>
      </c>
      <c r="D2209" s="172" t="s">
        <v>22</v>
      </c>
      <c r="E2209" s="168">
        <v>0.02</v>
      </c>
      <c r="F2209" s="23">
        <v>16.23</v>
      </c>
      <c r="G2209" s="23">
        <f>E2209*F2209</f>
        <v>0.3246</v>
      </c>
      <c r="H2209" s="186"/>
      <c r="I2209" s="186"/>
      <c r="J2209" s="233"/>
      <c r="K2209" s="186"/>
      <c r="L2209" s="187"/>
      <c r="M2209" s="168"/>
    </row>
    <row r="2210" spans="1:13">
      <c r="A2210" s="608"/>
      <c r="B2210" s="517"/>
      <c r="C2210" s="108" t="s">
        <v>608</v>
      </c>
      <c r="D2210" s="172" t="s">
        <v>22</v>
      </c>
      <c r="E2210" s="168">
        <v>5</v>
      </c>
      <c r="F2210" s="23">
        <v>28</v>
      </c>
      <c r="G2210" s="23">
        <f>E2210*F2210</f>
        <v>140</v>
      </c>
      <c r="H2210" s="186"/>
      <c r="I2210" s="186"/>
      <c r="J2210" s="233"/>
      <c r="K2210" s="186"/>
      <c r="L2210" s="187"/>
      <c r="M2210" s="168"/>
    </row>
    <row r="2211" spans="1:13" ht="24">
      <c r="A2211" s="608"/>
      <c r="B2211" s="517"/>
      <c r="C2211" s="109" t="s">
        <v>607</v>
      </c>
      <c r="D2211" s="172" t="s">
        <v>50</v>
      </c>
      <c r="E2211" s="168">
        <v>0.5</v>
      </c>
      <c r="F2211" s="23">
        <v>1026</v>
      </c>
      <c r="G2211" s="23">
        <f>E2211*F2211</f>
        <v>513</v>
      </c>
      <c r="H2211" s="186"/>
      <c r="I2211" s="186"/>
      <c r="J2211" s="233"/>
      <c r="K2211" s="186"/>
      <c r="L2211" s="187"/>
      <c r="M2211" s="168"/>
    </row>
    <row r="2212" spans="1:13">
      <c r="A2212" s="519" t="s">
        <v>127</v>
      </c>
      <c r="B2212" s="519"/>
      <c r="C2212" s="519"/>
      <c r="D2212" s="519"/>
      <c r="E2212" s="519"/>
      <c r="F2212" s="519"/>
      <c r="G2212" s="14">
        <f>SUM(G2194:G2211)</f>
        <v>1759.2275999999999</v>
      </c>
      <c r="H2212" s="168"/>
      <c r="I2212" s="168"/>
      <c r="J2212" s="168"/>
      <c r="K2212" s="168"/>
      <c r="L2212" s="168"/>
      <c r="M2212" s="14">
        <f>G2212</f>
        <v>1759.2275999999999</v>
      </c>
    </row>
    <row r="2213" spans="1:13">
      <c r="A2213" s="522" t="s">
        <v>712</v>
      </c>
      <c r="B2213" s="663" t="s">
        <v>1152</v>
      </c>
      <c r="C2213" s="108" t="s">
        <v>552</v>
      </c>
      <c r="D2213" s="172" t="s">
        <v>147</v>
      </c>
      <c r="E2213" s="168">
        <v>3</v>
      </c>
      <c r="F2213" s="23">
        <v>2.7</v>
      </c>
      <c r="G2213" s="23">
        <f>E2213*F2213</f>
        <v>8.1000000000000014</v>
      </c>
      <c r="H2213" s="168"/>
      <c r="I2213" s="168"/>
      <c r="J2213" s="233"/>
      <c r="K2213" s="233"/>
      <c r="L2213" s="233"/>
      <c r="M2213" s="233"/>
    </row>
    <row r="2214" spans="1:13">
      <c r="A2214" s="523"/>
      <c r="B2214" s="517"/>
      <c r="C2214" s="108" t="s">
        <v>553</v>
      </c>
      <c r="D2214" s="172" t="s">
        <v>147</v>
      </c>
      <c r="E2214" s="168">
        <v>2</v>
      </c>
      <c r="F2214" s="23">
        <v>4</v>
      </c>
      <c r="G2214" s="23">
        <f>E2214*F2214</f>
        <v>8</v>
      </c>
      <c r="H2214" s="168"/>
      <c r="I2214" s="168"/>
      <c r="J2214" s="233"/>
      <c r="K2214" s="168"/>
      <c r="L2214" s="169"/>
      <c r="M2214" s="168"/>
    </row>
    <row r="2215" spans="1:13">
      <c r="A2215" s="523"/>
      <c r="B2215" s="517"/>
      <c r="C2215" s="108" t="s">
        <v>554</v>
      </c>
      <c r="D2215" s="172" t="s">
        <v>147</v>
      </c>
      <c r="E2215" s="168">
        <v>2</v>
      </c>
      <c r="F2215" s="23">
        <v>154</v>
      </c>
      <c r="G2215" s="23">
        <f>E2215*F2215</f>
        <v>308</v>
      </c>
      <c r="H2215" s="168"/>
      <c r="I2215" s="168"/>
      <c r="J2215" s="233"/>
      <c r="K2215" s="168"/>
      <c r="L2215" s="169"/>
      <c r="M2215" s="168"/>
    </row>
    <row r="2216" spans="1:13">
      <c r="A2216" s="523"/>
      <c r="B2216" s="517"/>
      <c r="C2216" s="108" t="s">
        <v>562</v>
      </c>
      <c r="D2216" s="172" t="s">
        <v>147</v>
      </c>
      <c r="E2216" s="168">
        <v>1</v>
      </c>
      <c r="F2216" s="23">
        <v>13.6</v>
      </c>
      <c r="G2216" s="23">
        <f>E2216*F2216</f>
        <v>13.6</v>
      </c>
      <c r="H2216" s="168"/>
      <c r="I2216" s="168"/>
      <c r="J2216" s="233"/>
      <c r="K2216" s="168"/>
      <c r="L2216" s="169"/>
      <c r="M2216" s="168"/>
    </row>
    <row r="2217" spans="1:13">
      <c r="A2217" s="523"/>
      <c r="B2217" s="517"/>
      <c r="C2217" s="108" t="s">
        <v>622</v>
      </c>
      <c r="D2217" s="172" t="s">
        <v>147</v>
      </c>
      <c r="E2217" s="168">
        <v>2</v>
      </c>
      <c r="F2217" s="23">
        <v>51</v>
      </c>
      <c r="G2217" s="23">
        <f>E2217*F2217</f>
        <v>102</v>
      </c>
      <c r="H2217" s="168"/>
      <c r="I2217" s="168"/>
      <c r="J2217" s="233"/>
      <c r="K2217" s="168"/>
      <c r="L2217" s="169"/>
      <c r="M2217" s="168"/>
    </row>
    <row r="2218" spans="1:13">
      <c r="A2218" s="523"/>
      <c r="B2218" s="517"/>
      <c r="C2218" s="108" t="s">
        <v>563</v>
      </c>
      <c r="D2218" s="172" t="s">
        <v>50</v>
      </c>
      <c r="E2218" s="168">
        <v>0.05</v>
      </c>
      <c r="F2218" s="23">
        <v>2650</v>
      </c>
      <c r="G2218" s="23">
        <f t="shared" ref="G2218:G2230" si="199">E2218*F2218</f>
        <v>132.5</v>
      </c>
      <c r="H2218" s="168"/>
      <c r="I2218" s="168"/>
      <c r="J2218" s="233"/>
      <c r="K2218" s="168"/>
      <c r="L2218" s="169"/>
      <c r="M2218" s="168"/>
    </row>
    <row r="2219" spans="1:13">
      <c r="A2219" s="523"/>
      <c r="B2219" s="517"/>
      <c r="C2219" s="108" t="s">
        <v>144</v>
      </c>
      <c r="D2219" s="172" t="s">
        <v>143</v>
      </c>
      <c r="E2219" s="168">
        <v>0.05</v>
      </c>
      <c r="F2219" s="23">
        <v>190</v>
      </c>
      <c r="G2219" s="23">
        <f t="shared" si="199"/>
        <v>9.5</v>
      </c>
      <c r="H2219" s="168"/>
      <c r="I2219" s="168"/>
      <c r="J2219" s="233"/>
      <c r="K2219" s="168"/>
      <c r="L2219" s="169"/>
      <c r="M2219" s="168"/>
    </row>
    <row r="2220" spans="1:13">
      <c r="A2220" s="523"/>
      <c r="B2220" s="517"/>
      <c r="C2220" s="108" t="s">
        <v>558</v>
      </c>
      <c r="D2220" s="172" t="s">
        <v>147</v>
      </c>
      <c r="E2220" s="168">
        <v>2</v>
      </c>
      <c r="F2220" s="23">
        <v>44.25</v>
      </c>
      <c r="G2220" s="23">
        <f t="shared" si="199"/>
        <v>88.5</v>
      </c>
      <c r="H2220" s="168"/>
      <c r="I2220" s="168"/>
      <c r="J2220" s="233"/>
      <c r="K2220" s="168"/>
      <c r="L2220" s="169"/>
      <c r="M2220" s="168"/>
    </row>
    <row r="2221" spans="1:13" ht="24">
      <c r="A2221" s="523"/>
      <c r="B2221" s="517"/>
      <c r="C2221" s="109" t="s">
        <v>611</v>
      </c>
      <c r="D2221" s="172" t="s">
        <v>50</v>
      </c>
      <c r="E2221" s="168">
        <v>0.05</v>
      </c>
      <c r="F2221" s="23">
        <v>1631.26</v>
      </c>
      <c r="G2221" s="23">
        <f t="shared" si="199"/>
        <v>81.563000000000002</v>
      </c>
      <c r="H2221" s="168"/>
      <c r="I2221" s="168"/>
      <c r="J2221" s="233"/>
      <c r="K2221" s="168"/>
      <c r="L2221" s="169"/>
      <c r="M2221" s="168"/>
    </row>
    <row r="2222" spans="1:13">
      <c r="A2222" s="523"/>
      <c r="B2222" s="517"/>
      <c r="C2222" s="108" t="s">
        <v>555</v>
      </c>
      <c r="D2222" s="172" t="s">
        <v>147</v>
      </c>
      <c r="E2222" s="168">
        <v>2</v>
      </c>
      <c r="F2222" s="23">
        <v>44</v>
      </c>
      <c r="G2222" s="23">
        <f t="shared" si="199"/>
        <v>88</v>
      </c>
      <c r="H2222" s="168"/>
      <c r="I2222" s="168"/>
      <c r="J2222" s="233"/>
      <c r="K2222" s="168"/>
      <c r="L2222" s="169"/>
      <c r="M2222" s="168"/>
    </row>
    <row r="2223" spans="1:13">
      <c r="A2223" s="523"/>
      <c r="B2223" s="517"/>
      <c r="C2223" s="109" t="s">
        <v>609</v>
      </c>
      <c r="D2223" s="172" t="s">
        <v>147</v>
      </c>
      <c r="E2223" s="168">
        <v>3</v>
      </c>
      <c r="F2223" s="23">
        <v>11</v>
      </c>
      <c r="G2223" s="23">
        <f t="shared" si="199"/>
        <v>33</v>
      </c>
      <c r="H2223" s="168"/>
      <c r="I2223" s="168"/>
      <c r="J2223" s="233"/>
      <c r="K2223" s="168"/>
      <c r="L2223" s="169"/>
      <c r="M2223" s="168"/>
    </row>
    <row r="2224" spans="1:13">
      <c r="A2224" s="523"/>
      <c r="B2224" s="517"/>
      <c r="C2224" s="108" t="s">
        <v>612</v>
      </c>
      <c r="D2224" s="172" t="s">
        <v>147</v>
      </c>
      <c r="E2224" s="168">
        <v>2</v>
      </c>
      <c r="F2224" s="23">
        <v>11.37</v>
      </c>
      <c r="G2224" s="23">
        <f t="shared" si="199"/>
        <v>22.74</v>
      </c>
      <c r="H2224" s="168"/>
      <c r="I2224" s="168"/>
      <c r="J2224" s="233"/>
      <c r="K2224" s="168"/>
      <c r="L2224" s="169"/>
      <c r="M2224" s="168"/>
    </row>
    <row r="2225" spans="1:13">
      <c r="A2225" s="523"/>
      <c r="B2225" s="517"/>
      <c r="C2225" s="108" t="s">
        <v>614</v>
      </c>
      <c r="D2225" s="172" t="s">
        <v>615</v>
      </c>
      <c r="E2225" s="168">
        <v>1</v>
      </c>
      <c r="F2225" s="23">
        <v>37</v>
      </c>
      <c r="G2225" s="23">
        <f t="shared" si="199"/>
        <v>37</v>
      </c>
      <c r="H2225" s="168"/>
      <c r="I2225" s="168"/>
      <c r="J2225" s="233"/>
      <c r="K2225" s="168"/>
      <c r="L2225" s="169"/>
      <c r="M2225" s="168"/>
    </row>
    <row r="2226" spans="1:13">
      <c r="A2226" s="523"/>
      <c r="B2226" s="517"/>
      <c r="C2226" s="108" t="s">
        <v>619</v>
      </c>
      <c r="D2226" s="172" t="s">
        <v>147</v>
      </c>
      <c r="E2226" s="168">
        <v>1</v>
      </c>
      <c r="F2226" s="23">
        <v>23.4</v>
      </c>
      <c r="G2226" s="23">
        <f t="shared" si="199"/>
        <v>23.4</v>
      </c>
      <c r="H2226" s="168"/>
      <c r="I2226" s="168"/>
      <c r="J2226" s="233"/>
      <c r="K2226" s="168"/>
      <c r="L2226" s="169"/>
      <c r="M2226" s="168"/>
    </row>
    <row r="2227" spans="1:13">
      <c r="A2227" s="608"/>
      <c r="B2227" s="517"/>
      <c r="C2227" s="108" t="s">
        <v>623</v>
      </c>
      <c r="D2227" s="172" t="s">
        <v>147</v>
      </c>
      <c r="E2227" s="168">
        <v>1</v>
      </c>
      <c r="F2227" s="23">
        <v>150</v>
      </c>
      <c r="G2227" s="23">
        <f t="shared" si="199"/>
        <v>150</v>
      </c>
      <c r="H2227" s="186"/>
      <c r="I2227" s="186"/>
      <c r="J2227" s="233"/>
      <c r="K2227" s="168"/>
      <c r="L2227" s="169"/>
      <c r="M2227" s="168"/>
    </row>
    <row r="2228" spans="1:13">
      <c r="A2228" s="608"/>
      <c r="B2228" s="517"/>
      <c r="C2228" s="108" t="s">
        <v>572</v>
      </c>
      <c r="D2228" s="172" t="s">
        <v>22</v>
      </c>
      <c r="E2228" s="168">
        <v>0.02</v>
      </c>
      <c r="F2228" s="23">
        <v>16.23</v>
      </c>
      <c r="G2228" s="23">
        <f t="shared" si="199"/>
        <v>0.3246</v>
      </c>
      <c r="H2228" s="186"/>
      <c r="I2228" s="186"/>
      <c r="J2228" s="233"/>
      <c r="K2228" s="186"/>
      <c r="L2228" s="187"/>
      <c r="M2228" s="168"/>
    </row>
    <row r="2229" spans="1:13">
      <c r="A2229" s="608"/>
      <c r="B2229" s="517"/>
      <c r="C2229" s="108" t="s">
        <v>608</v>
      </c>
      <c r="D2229" s="172" t="s">
        <v>22</v>
      </c>
      <c r="E2229" s="168">
        <v>5</v>
      </c>
      <c r="F2229" s="23">
        <v>28</v>
      </c>
      <c r="G2229" s="23">
        <f t="shared" si="199"/>
        <v>140</v>
      </c>
      <c r="H2229" s="186"/>
      <c r="I2229" s="186"/>
      <c r="J2229" s="233"/>
      <c r="K2229" s="186"/>
      <c r="L2229" s="187"/>
      <c r="M2229" s="168"/>
    </row>
    <row r="2230" spans="1:13" ht="24">
      <c r="A2230" s="608"/>
      <c r="B2230" s="517"/>
      <c r="C2230" s="109" t="s">
        <v>607</v>
      </c>
      <c r="D2230" s="172" t="s">
        <v>50</v>
      </c>
      <c r="E2230" s="168">
        <v>0.5</v>
      </c>
      <c r="F2230" s="23">
        <v>1026</v>
      </c>
      <c r="G2230" s="23">
        <f t="shared" si="199"/>
        <v>513</v>
      </c>
      <c r="H2230" s="186"/>
      <c r="I2230" s="186"/>
      <c r="J2230" s="233"/>
      <c r="K2230" s="186"/>
      <c r="L2230" s="187"/>
      <c r="M2230" s="168"/>
    </row>
    <row r="2231" spans="1:13">
      <c r="A2231" s="519" t="s">
        <v>127</v>
      </c>
      <c r="B2231" s="519"/>
      <c r="C2231" s="519"/>
      <c r="D2231" s="519"/>
      <c r="E2231" s="519"/>
      <c r="F2231" s="519"/>
      <c r="G2231" s="14">
        <f>SUM(G2213:G2230)</f>
        <v>1759.2275999999999</v>
      </c>
      <c r="H2231" s="168"/>
      <c r="I2231" s="168"/>
      <c r="J2231" s="168"/>
      <c r="K2231" s="168"/>
      <c r="L2231" s="168"/>
      <c r="M2231" s="14">
        <f>G2231</f>
        <v>1759.2275999999999</v>
      </c>
    </row>
    <row r="2232" spans="1:13">
      <c r="A2232" s="522" t="s">
        <v>713</v>
      </c>
      <c r="B2232" s="663" t="s">
        <v>1153</v>
      </c>
      <c r="C2232" s="108" t="s">
        <v>552</v>
      </c>
      <c r="D2232" s="172" t="s">
        <v>147</v>
      </c>
      <c r="E2232" s="168">
        <v>3</v>
      </c>
      <c r="F2232" s="23">
        <v>2.7</v>
      </c>
      <c r="G2232" s="23">
        <f>E2232*F2232</f>
        <v>8.1000000000000014</v>
      </c>
      <c r="H2232" s="168"/>
      <c r="I2232" s="168"/>
      <c r="J2232" s="233"/>
      <c r="K2232" s="233"/>
      <c r="L2232" s="233"/>
      <c r="M2232" s="233"/>
    </row>
    <row r="2233" spans="1:13">
      <c r="A2233" s="523"/>
      <c r="B2233" s="517"/>
      <c r="C2233" s="108" t="s">
        <v>553</v>
      </c>
      <c r="D2233" s="172" t="s">
        <v>147</v>
      </c>
      <c r="E2233" s="168">
        <v>2</v>
      </c>
      <c r="F2233" s="23">
        <v>4</v>
      </c>
      <c r="G2233" s="23">
        <f>E2233*F2233</f>
        <v>8</v>
      </c>
      <c r="H2233" s="168"/>
      <c r="I2233" s="168"/>
      <c r="J2233" s="233"/>
      <c r="K2233" s="233"/>
      <c r="L2233" s="233"/>
      <c r="M2233" s="233"/>
    </row>
    <row r="2234" spans="1:13">
      <c r="A2234" s="523"/>
      <c r="B2234" s="517"/>
      <c r="C2234" s="108" t="s">
        <v>554</v>
      </c>
      <c r="D2234" s="172" t="s">
        <v>147</v>
      </c>
      <c r="E2234" s="168">
        <v>2</v>
      </c>
      <c r="F2234" s="23">
        <v>154</v>
      </c>
      <c r="G2234" s="23">
        <f>E2234*F2234</f>
        <v>308</v>
      </c>
      <c r="H2234" s="168"/>
      <c r="I2234" s="168"/>
      <c r="J2234" s="233"/>
      <c r="K2234" s="233"/>
      <c r="L2234" s="233"/>
      <c r="M2234" s="233"/>
    </row>
    <row r="2235" spans="1:13">
      <c r="A2235" s="523"/>
      <c r="B2235" s="517"/>
      <c r="C2235" s="108" t="s">
        <v>562</v>
      </c>
      <c r="D2235" s="172" t="s">
        <v>147</v>
      </c>
      <c r="E2235" s="168">
        <v>1</v>
      </c>
      <c r="F2235" s="23">
        <v>13.6</v>
      </c>
      <c r="G2235" s="23">
        <f>E2235*F2235</f>
        <v>13.6</v>
      </c>
      <c r="H2235" s="168"/>
      <c r="I2235" s="168"/>
      <c r="J2235" s="233"/>
      <c r="K2235" s="233"/>
      <c r="L2235" s="233"/>
      <c r="M2235" s="233"/>
    </row>
    <row r="2236" spans="1:13">
      <c r="A2236" s="523"/>
      <c r="B2236" s="517"/>
      <c r="C2236" s="108" t="s">
        <v>622</v>
      </c>
      <c r="D2236" s="172" t="s">
        <v>147</v>
      </c>
      <c r="E2236" s="168">
        <v>2</v>
      </c>
      <c r="F2236" s="23">
        <v>51</v>
      </c>
      <c r="G2236" s="23">
        <f>E2236*F2236</f>
        <v>102</v>
      </c>
      <c r="H2236" s="168"/>
      <c r="I2236" s="168"/>
      <c r="J2236" s="233"/>
      <c r="K2236" s="233"/>
      <c r="L2236" s="233"/>
      <c r="M2236" s="233"/>
    </row>
    <row r="2237" spans="1:13">
      <c r="A2237" s="523"/>
      <c r="B2237" s="517"/>
      <c r="C2237" s="108" t="s">
        <v>563</v>
      </c>
      <c r="D2237" s="172" t="s">
        <v>50</v>
      </c>
      <c r="E2237" s="168">
        <v>0.05</v>
      </c>
      <c r="F2237" s="23">
        <v>2650</v>
      </c>
      <c r="G2237" s="23">
        <f t="shared" ref="G2237:G2249" si="200">E2237*F2237</f>
        <v>132.5</v>
      </c>
      <c r="H2237" s="168"/>
      <c r="I2237" s="168"/>
      <c r="J2237" s="233"/>
      <c r="K2237" s="233"/>
      <c r="L2237" s="233"/>
      <c r="M2237" s="233"/>
    </row>
    <row r="2238" spans="1:13">
      <c r="A2238" s="523"/>
      <c r="B2238" s="517"/>
      <c r="C2238" s="108" t="s">
        <v>144</v>
      </c>
      <c r="D2238" s="172" t="s">
        <v>143</v>
      </c>
      <c r="E2238" s="168">
        <v>0.05</v>
      </c>
      <c r="F2238" s="23">
        <v>190</v>
      </c>
      <c r="G2238" s="23">
        <f t="shared" si="200"/>
        <v>9.5</v>
      </c>
      <c r="H2238" s="168"/>
      <c r="I2238" s="168"/>
      <c r="J2238" s="233"/>
      <c r="K2238" s="233"/>
      <c r="L2238" s="233"/>
      <c r="M2238" s="233"/>
    </row>
    <row r="2239" spans="1:13">
      <c r="A2239" s="523"/>
      <c r="B2239" s="517"/>
      <c r="C2239" s="108" t="s">
        <v>558</v>
      </c>
      <c r="D2239" s="172" t="s">
        <v>147</v>
      </c>
      <c r="E2239" s="168">
        <v>2</v>
      </c>
      <c r="F2239" s="23">
        <v>44.25</v>
      </c>
      <c r="G2239" s="23">
        <f t="shared" si="200"/>
        <v>88.5</v>
      </c>
      <c r="H2239" s="168"/>
      <c r="I2239" s="168"/>
      <c r="J2239" s="233"/>
      <c r="K2239" s="233"/>
      <c r="L2239" s="233"/>
      <c r="M2239" s="233"/>
    </row>
    <row r="2240" spans="1:13" ht="24">
      <c r="A2240" s="523"/>
      <c r="B2240" s="517"/>
      <c r="C2240" s="109" t="s">
        <v>611</v>
      </c>
      <c r="D2240" s="172" t="s">
        <v>50</v>
      </c>
      <c r="E2240" s="168">
        <v>0.05</v>
      </c>
      <c r="F2240" s="23">
        <v>1631.26</v>
      </c>
      <c r="G2240" s="23">
        <f t="shared" si="200"/>
        <v>81.563000000000002</v>
      </c>
      <c r="H2240" s="168"/>
      <c r="I2240" s="168"/>
      <c r="J2240" s="233"/>
      <c r="K2240" s="233"/>
      <c r="L2240" s="233"/>
      <c r="M2240" s="233"/>
    </row>
    <row r="2241" spans="1:13">
      <c r="A2241" s="523"/>
      <c r="B2241" s="517"/>
      <c r="C2241" s="108" t="s">
        <v>555</v>
      </c>
      <c r="D2241" s="172" t="s">
        <v>147</v>
      </c>
      <c r="E2241" s="168">
        <v>2</v>
      </c>
      <c r="F2241" s="23">
        <v>44</v>
      </c>
      <c r="G2241" s="23">
        <f t="shared" si="200"/>
        <v>88</v>
      </c>
      <c r="H2241" s="168"/>
      <c r="I2241" s="168"/>
      <c r="J2241" s="233"/>
      <c r="K2241" s="168"/>
      <c r="L2241" s="169"/>
      <c r="M2241" s="168"/>
    </row>
    <row r="2242" spans="1:13">
      <c r="A2242" s="523"/>
      <c r="B2242" s="517"/>
      <c r="C2242" s="109" t="s">
        <v>609</v>
      </c>
      <c r="D2242" s="172" t="s">
        <v>147</v>
      </c>
      <c r="E2242" s="168">
        <v>3</v>
      </c>
      <c r="F2242" s="23">
        <v>11</v>
      </c>
      <c r="G2242" s="23">
        <f t="shared" si="200"/>
        <v>33</v>
      </c>
      <c r="H2242" s="168"/>
      <c r="I2242" s="168"/>
      <c r="J2242" s="233"/>
      <c r="K2242" s="168"/>
      <c r="L2242" s="169"/>
      <c r="M2242" s="168"/>
    </row>
    <row r="2243" spans="1:13">
      <c r="A2243" s="523"/>
      <c r="B2243" s="517"/>
      <c r="C2243" s="108" t="s">
        <v>612</v>
      </c>
      <c r="D2243" s="172" t="s">
        <v>147</v>
      </c>
      <c r="E2243" s="168">
        <v>2</v>
      </c>
      <c r="F2243" s="23">
        <v>11.37</v>
      </c>
      <c r="G2243" s="23">
        <f t="shared" si="200"/>
        <v>22.74</v>
      </c>
      <c r="H2243" s="168"/>
      <c r="I2243" s="168"/>
      <c r="J2243" s="233"/>
      <c r="K2243" s="168"/>
      <c r="L2243" s="169"/>
      <c r="M2243" s="168"/>
    </row>
    <row r="2244" spans="1:13">
      <c r="A2244" s="523"/>
      <c r="B2244" s="517"/>
      <c r="C2244" s="108" t="s">
        <v>624</v>
      </c>
      <c r="D2244" s="172" t="s">
        <v>147</v>
      </c>
      <c r="E2244" s="168">
        <v>1</v>
      </c>
      <c r="F2244" s="23">
        <v>42</v>
      </c>
      <c r="G2244" s="23">
        <f t="shared" si="200"/>
        <v>42</v>
      </c>
      <c r="H2244" s="168"/>
      <c r="I2244" s="168"/>
      <c r="J2244" s="233"/>
      <c r="K2244" s="168"/>
      <c r="L2244" s="169"/>
      <c r="M2244" s="168"/>
    </row>
    <row r="2245" spans="1:13">
      <c r="A2245" s="523"/>
      <c r="B2245" s="517"/>
      <c r="C2245" s="108" t="s">
        <v>619</v>
      </c>
      <c r="D2245" s="172" t="s">
        <v>147</v>
      </c>
      <c r="E2245" s="168">
        <v>1</v>
      </c>
      <c r="F2245" s="23">
        <v>23.4</v>
      </c>
      <c r="G2245" s="23">
        <f t="shared" si="200"/>
        <v>23.4</v>
      </c>
      <c r="H2245" s="168"/>
      <c r="I2245" s="168"/>
      <c r="J2245" s="233"/>
      <c r="K2245" s="168"/>
      <c r="L2245" s="169"/>
      <c r="M2245" s="168"/>
    </row>
    <row r="2246" spans="1:13">
      <c r="A2246" s="608"/>
      <c r="B2246" s="517"/>
      <c r="C2246" s="108" t="s">
        <v>623</v>
      </c>
      <c r="D2246" s="172" t="s">
        <v>147</v>
      </c>
      <c r="E2246" s="168">
        <v>1</v>
      </c>
      <c r="F2246" s="23">
        <v>150</v>
      </c>
      <c r="G2246" s="23">
        <f t="shared" si="200"/>
        <v>150</v>
      </c>
      <c r="H2246" s="186"/>
      <c r="I2246" s="186"/>
      <c r="J2246" s="233"/>
      <c r="K2246" s="168"/>
      <c r="L2246" s="169"/>
      <c r="M2246" s="168"/>
    </row>
    <row r="2247" spans="1:13">
      <c r="A2247" s="608"/>
      <c r="B2247" s="517"/>
      <c r="C2247" s="108" t="s">
        <v>572</v>
      </c>
      <c r="D2247" s="172" t="s">
        <v>22</v>
      </c>
      <c r="E2247" s="168">
        <v>0.02</v>
      </c>
      <c r="F2247" s="23">
        <v>16.23</v>
      </c>
      <c r="G2247" s="23">
        <f t="shared" si="200"/>
        <v>0.3246</v>
      </c>
      <c r="H2247" s="186"/>
      <c r="I2247" s="186"/>
      <c r="J2247" s="233"/>
      <c r="K2247" s="186"/>
      <c r="L2247" s="187"/>
      <c r="M2247" s="168"/>
    </row>
    <row r="2248" spans="1:13">
      <c r="A2248" s="608"/>
      <c r="B2248" s="517"/>
      <c r="C2248" s="108" t="s">
        <v>608</v>
      </c>
      <c r="D2248" s="172" t="s">
        <v>22</v>
      </c>
      <c r="E2248" s="168">
        <v>5</v>
      </c>
      <c r="F2248" s="23">
        <v>28</v>
      </c>
      <c r="G2248" s="23">
        <f t="shared" si="200"/>
        <v>140</v>
      </c>
      <c r="H2248" s="186"/>
      <c r="I2248" s="186"/>
      <c r="J2248" s="233"/>
      <c r="K2248" s="186"/>
      <c r="L2248" s="187"/>
      <c r="M2248" s="168"/>
    </row>
    <row r="2249" spans="1:13" ht="24">
      <c r="A2249" s="608"/>
      <c r="B2249" s="517"/>
      <c r="C2249" s="109" t="s">
        <v>607</v>
      </c>
      <c r="D2249" s="172" t="s">
        <v>50</v>
      </c>
      <c r="E2249" s="168">
        <v>0.5</v>
      </c>
      <c r="F2249" s="23">
        <v>1026</v>
      </c>
      <c r="G2249" s="23">
        <f t="shared" si="200"/>
        <v>513</v>
      </c>
      <c r="H2249" s="186"/>
      <c r="I2249" s="186"/>
      <c r="J2249" s="233"/>
      <c r="K2249" s="186"/>
      <c r="L2249" s="187"/>
      <c r="M2249" s="168"/>
    </row>
    <row r="2250" spans="1:13">
      <c r="A2250" s="519" t="s">
        <v>127</v>
      </c>
      <c r="B2250" s="519"/>
      <c r="C2250" s="519"/>
      <c r="D2250" s="519"/>
      <c r="E2250" s="519"/>
      <c r="F2250" s="519"/>
      <c r="G2250" s="14">
        <f>SUM(G2232:G2249)</f>
        <v>1764.2275999999999</v>
      </c>
      <c r="H2250" s="168"/>
      <c r="I2250" s="168"/>
      <c r="J2250" s="168"/>
      <c r="K2250" s="168"/>
      <c r="L2250" s="168"/>
      <c r="M2250" s="14">
        <f>G2250</f>
        <v>1764.2275999999999</v>
      </c>
    </row>
    <row r="2251" spans="1:13">
      <c r="A2251" s="522" t="s">
        <v>714</v>
      </c>
      <c r="B2251" s="663" t="s">
        <v>1154</v>
      </c>
      <c r="C2251" s="108" t="s">
        <v>552</v>
      </c>
      <c r="D2251" s="172" t="s">
        <v>147</v>
      </c>
      <c r="E2251" s="168">
        <v>3</v>
      </c>
      <c r="F2251" s="23">
        <v>2.7</v>
      </c>
      <c r="G2251" s="23">
        <f>E2251*F2251</f>
        <v>8.1000000000000014</v>
      </c>
      <c r="H2251" s="168"/>
      <c r="I2251" s="168"/>
      <c r="J2251" s="233"/>
      <c r="K2251" s="233"/>
      <c r="L2251" s="233"/>
      <c r="M2251" s="233"/>
    </row>
    <row r="2252" spans="1:13">
      <c r="A2252" s="523"/>
      <c r="B2252" s="517"/>
      <c r="C2252" s="108" t="s">
        <v>553</v>
      </c>
      <c r="D2252" s="172" t="s">
        <v>147</v>
      </c>
      <c r="E2252" s="168">
        <v>2</v>
      </c>
      <c r="F2252" s="23">
        <v>4</v>
      </c>
      <c r="G2252" s="23">
        <f>E2252*F2252</f>
        <v>8</v>
      </c>
      <c r="H2252" s="168"/>
      <c r="I2252" s="168"/>
      <c r="J2252" s="233"/>
      <c r="K2252" s="168"/>
      <c r="L2252" s="169"/>
      <c r="M2252" s="168"/>
    </row>
    <row r="2253" spans="1:13">
      <c r="A2253" s="523"/>
      <c r="B2253" s="517"/>
      <c r="C2253" s="108" t="s">
        <v>554</v>
      </c>
      <c r="D2253" s="172" t="s">
        <v>147</v>
      </c>
      <c r="E2253" s="168">
        <v>2</v>
      </c>
      <c r="F2253" s="23">
        <v>154</v>
      </c>
      <c r="G2253" s="23">
        <f>E2253*F2253</f>
        <v>308</v>
      </c>
      <c r="H2253" s="168"/>
      <c r="I2253" s="168"/>
      <c r="J2253" s="233"/>
      <c r="K2253" s="168"/>
      <c r="L2253" s="169"/>
      <c r="M2253" s="168"/>
    </row>
    <row r="2254" spans="1:13">
      <c r="A2254" s="523"/>
      <c r="B2254" s="517"/>
      <c r="C2254" s="108" t="s">
        <v>562</v>
      </c>
      <c r="D2254" s="172" t="s">
        <v>147</v>
      </c>
      <c r="E2254" s="168">
        <v>1</v>
      </c>
      <c r="F2254" s="23">
        <v>13.6</v>
      </c>
      <c r="G2254" s="23">
        <f>E2254*F2254</f>
        <v>13.6</v>
      </c>
      <c r="H2254" s="168"/>
      <c r="I2254" s="168"/>
      <c r="J2254" s="233"/>
      <c r="K2254" s="168"/>
      <c r="L2254" s="169"/>
      <c r="M2254" s="168"/>
    </row>
    <row r="2255" spans="1:13">
      <c r="A2255" s="523"/>
      <c r="B2255" s="517"/>
      <c r="C2255" s="108" t="s">
        <v>622</v>
      </c>
      <c r="D2255" s="172" t="s">
        <v>147</v>
      </c>
      <c r="E2255" s="168">
        <v>2</v>
      </c>
      <c r="F2255" s="23">
        <v>51</v>
      </c>
      <c r="G2255" s="23">
        <f>E2255*F2255</f>
        <v>102</v>
      </c>
      <c r="H2255" s="168"/>
      <c r="I2255" s="168"/>
      <c r="J2255" s="233"/>
      <c r="K2255" s="168"/>
      <c r="L2255" s="169"/>
      <c r="M2255" s="168"/>
    </row>
    <row r="2256" spans="1:13">
      <c r="A2256" s="523"/>
      <c r="B2256" s="517"/>
      <c r="C2256" s="108" t="s">
        <v>563</v>
      </c>
      <c r="D2256" s="172" t="s">
        <v>50</v>
      </c>
      <c r="E2256" s="168">
        <v>0.05</v>
      </c>
      <c r="F2256" s="23">
        <v>2650</v>
      </c>
      <c r="G2256" s="23">
        <f t="shared" ref="G2256:G2267" si="201">E2256*F2256</f>
        <v>132.5</v>
      </c>
      <c r="H2256" s="168"/>
      <c r="I2256" s="168"/>
      <c r="J2256" s="233"/>
      <c r="K2256" s="168"/>
      <c r="L2256" s="169"/>
      <c r="M2256" s="168"/>
    </row>
    <row r="2257" spans="1:13">
      <c r="A2257" s="523"/>
      <c r="B2257" s="517"/>
      <c r="C2257" s="108" t="s">
        <v>144</v>
      </c>
      <c r="D2257" s="172" t="s">
        <v>143</v>
      </c>
      <c r="E2257" s="168">
        <v>0.05</v>
      </c>
      <c r="F2257" s="23">
        <v>190</v>
      </c>
      <c r="G2257" s="23">
        <f t="shared" si="201"/>
        <v>9.5</v>
      </c>
      <c r="H2257" s="168"/>
      <c r="I2257" s="168"/>
      <c r="J2257" s="233"/>
      <c r="K2257" s="168"/>
      <c r="L2257" s="169"/>
      <c r="M2257" s="168"/>
    </row>
    <row r="2258" spans="1:13">
      <c r="A2258" s="523"/>
      <c r="B2258" s="517"/>
      <c r="C2258" s="108" t="s">
        <v>558</v>
      </c>
      <c r="D2258" s="172" t="s">
        <v>147</v>
      </c>
      <c r="E2258" s="168">
        <v>2</v>
      </c>
      <c r="F2258" s="23">
        <v>44.25</v>
      </c>
      <c r="G2258" s="23">
        <f t="shared" si="201"/>
        <v>88.5</v>
      </c>
      <c r="H2258" s="168"/>
      <c r="I2258" s="168"/>
      <c r="J2258" s="233"/>
      <c r="K2258" s="168"/>
      <c r="L2258" s="169"/>
      <c r="M2258" s="168"/>
    </row>
    <row r="2259" spans="1:13" ht="24">
      <c r="A2259" s="523"/>
      <c r="B2259" s="517"/>
      <c r="C2259" s="109" t="s">
        <v>611</v>
      </c>
      <c r="D2259" s="172" t="s">
        <v>50</v>
      </c>
      <c r="E2259" s="168">
        <v>0.05</v>
      </c>
      <c r="F2259" s="23">
        <v>1631.26</v>
      </c>
      <c r="G2259" s="23">
        <f t="shared" si="201"/>
        <v>81.563000000000002</v>
      </c>
      <c r="H2259" s="168"/>
      <c r="I2259" s="168"/>
      <c r="J2259" s="233"/>
      <c r="K2259" s="168"/>
      <c r="L2259" s="169"/>
      <c r="M2259" s="168"/>
    </row>
    <row r="2260" spans="1:13">
      <c r="A2260" s="523"/>
      <c r="B2260" s="517"/>
      <c r="C2260" s="108" t="s">
        <v>555</v>
      </c>
      <c r="D2260" s="172" t="s">
        <v>147</v>
      </c>
      <c r="E2260" s="168">
        <v>2</v>
      </c>
      <c r="F2260" s="23">
        <v>44</v>
      </c>
      <c r="G2260" s="23">
        <f t="shared" si="201"/>
        <v>88</v>
      </c>
      <c r="H2260" s="168"/>
      <c r="I2260" s="168"/>
      <c r="J2260" s="233"/>
      <c r="K2260" s="168"/>
      <c r="L2260" s="169"/>
      <c r="M2260" s="168"/>
    </row>
    <row r="2261" spans="1:13">
      <c r="A2261" s="523"/>
      <c r="B2261" s="517"/>
      <c r="C2261" s="109" t="s">
        <v>609</v>
      </c>
      <c r="D2261" s="172" t="s">
        <v>147</v>
      </c>
      <c r="E2261" s="168">
        <v>3</v>
      </c>
      <c r="F2261" s="23">
        <v>11</v>
      </c>
      <c r="G2261" s="23">
        <f t="shared" si="201"/>
        <v>33</v>
      </c>
      <c r="H2261" s="168"/>
      <c r="I2261" s="168"/>
      <c r="J2261" s="233"/>
      <c r="K2261" s="168"/>
      <c r="L2261" s="169"/>
      <c r="M2261" s="168"/>
    </row>
    <row r="2262" spans="1:13">
      <c r="A2262" s="523"/>
      <c r="B2262" s="517"/>
      <c r="C2262" s="108" t="s">
        <v>614</v>
      </c>
      <c r="D2262" s="172" t="s">
        <v>615</v>
      </c>
      <c r="E2262" s="168">
        <v>1</v>
      </c>
      <c r="F2262" s="23">
        <v>37</v>
      </c>
      <c r="G2262" s="23">
        <f t="shared" si="201"/>
        <v>37</v>
      </c>
      <c r="H2262" s="168"/>
      <c r="I2262" s="168"/>
      <c r="J2262" s="233"/>
      <c r="K2262" s="168"/>
      <c r="L2262" s="169"/>
      <c r="M2262" s="168"/>
    </row>
    <row r="2263" spans="1:13">
      <c r="A2263" s="523"/>
      <c r="B2263" s="517"/>
      <c r="C2263" s="108" t="s">
        <v>619</v>
      </c>
      <c r="D2263" s="172" t="s">
        <v>147</v>
      </c>
      <c r="E2263" s="168">
        <v>1</v>
      </c>
      <c r="F2263" s="23">
        <v>23.4</v>
      </c>
      <c r="G2263" s="23">
        <f t="shared" si="201"/>
        <v>23.4</v>
      </c>
      <c r="H2263" s="168"/>
      <c r="I2263" s="168"/>
      <c r="J2263" s="233"/>
      <c r="K2263" s="168"/>
      <c r="L2263" s="169"/>
      <c r="M2263" s="168"/>
    </row>
    <row r="2264" spans="1:13">
      <c r="A2264" s="608"/>
      <c r="B2264" s="517"/>
      <c r="C2264" s="108" t="s">
        <v>623</v>
      </c>
      <c r="D2264" s="172" t="s">
        <v>147</v>
      </c>
      <c r="E2264" s="168">
        <v>1</v>
      </c>
      <c r="F2264" s="23">
        <v>150</v>
      </c>
      <c r="G2264" s="23">
        <f t="shared" si="201"/>
        <v>150</v>
      </c>
      <c r="H2264" s="186"/>
      <c r="I2264" s="186"/>
      <c r="J2264" s="233"/>
      <c r="K2264" s="168"/>
      <c r="L2264" s="169"/>
      <c r="M2264" s="168"/>
    </row>
    <row r="2265" spans="1:13">
      <c r="A2265" s="608"/>
      <c r="B2265" s="517"/>
      <c r="C2265" s="108" t="s">
        <v>572</v>
      </c>
      <c r="D2265" s="172" t="s">
        <v>22</v>
      </c>
      <c r="E2265" s="168">
        <v>0.02</v>
      </c>
      <c r="F2265" s="23">
        <v>16.23</v>
      </c>
      <c r="G2265" s="23">
        <f t="shared" si="201"/>
        <v>0.3246</v>
      </c>
      <c r="H2265" s="186"/>
      <c r="I2265" s="186"/>
      <c r="J2265" s="233"/>
      <c r="K2265" s="186"/>
      <c r="L2265" s="187"/>
      <c r="M2265" s="168"/>
    </row>
    <row r="2266" spans="1:13">
      <c r="A2266" s="608"/>
      <c r="B2266" s="517"/>
      <c r="C2266" s="108" t="s">
        <v>608</v>
      </c>
      <c r="D2266" s="172" t="s">
        <v>22</v>
      </c>
      <c r="E2266" s="168">
        <v>5</v>
      </c>
      <c r="F2266" s="23">
        <v>28</v>
      </c>
      <c r="G2266" s="23">
        <f t="shared" si="201"/>
        <v>140</v>
      </c>
      <c r="H2266" s="186"/>
      <c r="I2266" s="186"/>
      <c r="J2266" s="233"/>
      <c r="K2266" s="186"/>
      <c r="L2266" s="187"/>
      <c r="M2266" s="168"/>
    </row>
    <row r="2267" spans="1:13" ht="24">
      <c r="A2267" s="608"/>
      <c r="B2267" s="517"/>
      <c r="C2267" s="109" t="s">
        <v>607</v>
      </c>
      <c r="D2267" s="172" t="s">
        <v>50</v>
      </c>
      <c r="E2267" s="168">
        <v>0.5</v>
      </c>
      <c r="F2267" s="23">
        <v>1026</v>
      </c>
      <c r="G2267" s="23">
        <f t="shared" si="201"/>
        <v>513</v>
      </c>
      <c r="H2267" s="186"/>
      <c r="I2267" s="186"/>
      <c r="J2267" s="233"/>
      <c r="K2267" s="186"/>
      <c r="L2267" s="187"/>
      <c r="M2267" s="168"/>
    </row>
    <row r="2268" spans="1:13">
      <c r="A2268" s="519" t="s">
        <v>127</v>
      </c>
      <c r="B2268" s="519"/>
      <c r="C2268" s="519"/>
      <c r="D2268" s="519"/>
      <c r="E2268" s="519"/>
      <c r="F2268" s="519"/>
      <c r="G2268" s="14">
        <f>SUM(G2251:G2267)</f>
        <v>1736.4875999999999</v>
      </c>
      <c r="H2268" s="168"/>
      <c r="I2268" s="168"/>
      <c r="J2268" s="168"/>
      <c r="K2268" s="168"/>
      <c r="L2268" s="168"/>
      <c r="M2268" s="14">
        <f>G2268</f>
        <v>1736.4875999999999</v>
      </c>
    </row>
    <row r="2269" spans="1:13">
      <c r="A2269" s="522" t="s">
        <v>715</v>
      </c>
      <c r="B2269" s="663" t="s">
        <v>1155</v>
      </c>
      <c r="C2269" s="108" t="s">
        <v>552</v>
      </c>
      <c r="D2269" s="172" t="s">
        <v>147</v>
      </c>
      <c r="E2269" s="168">
        <v>3</v>
      </c>
      <c r="F2269" s="23">
        <v>2.7</v>
      </c>
      <c r="G2269" s="23">
        <f>E2269*F2269</f>
        <v>8.1000000000000014</v>
      </c>
      <c r="H2269" s="168"/>
      <c r="I2269" s="168"/>
      <c r="J2269" s="233"/>
      <c r="K2269" s="233"/>
      <c r="L2269" s="233"/>
      <c r="M2269" s="233"/>
    </row>
    <row r="2270" spans="1:13">
      <c r="A2270" s="523"/>
      <c r="B2270" s="517"/>
      <c r="C2270" s="108" t="s">
        <v>553</v>
      </c>
      <c r="D2270" s="172" t="s">
        <v>147</v>
      </c>
      <c r="E2270" s="168">
        <v>2</v>
      </c>
      <c r="F2270" s="23">
        <v>4</v>
      </c>
      <c r="G2270" s="23">
        <f>E2270*F2270</f>
        <v>8</v>
      </c>
      <c r="H2270" s="168"/>
      <c r="I2270" s="168"/>
      <c r="J2270" s="233"/>
      <c r="K2270" s="168"/>
      <c r="L2270" s="169"/>
      <c r="M2270" s="168"/>
    </row>
    <row r="2271" spans="1:13">
      <c r="A2271" s="523"/>
      <c r="B2271" s="517"/>
      <c r="C2271" s="108" t="s">
        <v>554</v>
      </c>
      <c r="D2271" s="172" t="s">
        <v>147</v>
      </c>
      <c r="E2271" s="168">
        <v>2</v>
      </c>
      <c r="F2271" s="23">
        <v>154</v>
      </c>
      <c r="G2271" s="23">
        <f>E2271*F2271</f>
        <v>308</v>
      </c>
      <c r="H2271" s="168"/>
      <c r="I2271" s="168"/>
      <c r="J2271" s="233"/>
      <c r="K2271" s="168"/>
      <c r="L2271" s="169"/>
      <c r="M2271" s="168"/>
    </row>
    <row r="2272" spans="1:13">
      <c r="A2272" s="523"/>
      <c r="B2272" s="517"/>
      <c r="C2272" s="108" t="s">
        <v>562</v>
      </c>
      <c r="D2272" s="172" t="s">
        <v>147</v>
      </c>
      <c r="E2272" s="168">
        <v>1</v>
      </c>
      <c r="F2272" s="23">
        <v>13.6</v>
      </c>
      <c r="G2272" s="23">
        <f>E2272*F2272</f>
        <v>13.6</v>
      </c>
      <c r="H2272" s="168"/>
      <c r="I2272" s="168"/>
      <c r="J2272" s="233"/>
      <c r="K2272" s="168"/>
      <c r="L2272" s="169"/>
      <c r="M2272" s="168"/>
    </row>
    <row r="2273" spans="1:13">
      <c r="A2273" s="523"/>
      <c r="B2273" s="517"/>
      <c r="C2273" s="108" t="s">
        <v>622</v>
      </c>
      <c r="D2273" s="172" t="s">
        <v>147</v>
      </c>
      <c r="E2273" s="168">
        <v>1</v>
      </c>
      <c r="F2273" s="23">
        <v>51</v>
      </c>
      <c r="G2273" s="23">
        <f>E2273*F2273</f>
        <v>51</v>
      </c>
      <c r="H2273" s="168"/>
      <c r="I2273" s="168"/>
      <c r="J2273" s="233"/>
      <c r="K2273" s="168"/>
      <c r="L2273" s="169"/>
      <c r="M2273" s="168"/>
    </row>
    <row r="2274" spans="1:13">
      <c r="A2274" s="523"/>
      <c r="B2274" s="517"/>
      <c r="C2274" s="108" t="s">
        <v>563</v>
      </c>
      <c r="D2274" s="172" t="s">
        <v>50</v>
      </c>
      <c r="E2274" s="168">
        <v>0.05</v>
      </c>
      <c r="F2274" s="23">
        <v>2650</v>
      </c>
      <c r="G2274" s="23">
        <f t="shared" ref="G2274:G2285" si="202">E2274*F2274</f>
        <v>132.5</v>
      </c>
      <c r="H2274" s="168"/>
      <c r="I2274" s="168"/>
      <c r="J2274" s="233"/>
      <c r="K2274" s="168"/>
      <c r="L2274" s="169"/>
      <c r="M2274" s="168"/>
    </row>
    <row r="2275" spans="1:13">
      <c r="A2275" s="523"/>
      <c r="B2275" s="517"/>
      <c r="C2275" s="108" t="s">
        <v>144</v>
      </c>
      <c r="D2275" s="172" t="s">
        <v>143</v>
      </c>
      <c r="E2275" s="168">
        <v>0.05</v>
      </c>
      <c r="F2275" s="23">
        <v>190</v>
      </c>
      <c r="G2275" s="23">
        <f t="shared" si="202"/>
        <v>9.5</v>
      </c>
      <c r="H2275" s="168"/>
      <c r="I2275" s="168"/>
      <c r="J2275" s="233"/>
      <c r="K2275" s="168"/>
      <c r="L2275" s="169"/>
      <c r="M2275" s="168"/>
    </row>
    <row r="2276" spans="1:13">
      <c r="A2276" s="523"/>
      <c r="B2276" s="517"/>
      <c r="C2276" s="108" t="s">
        <v>558</v>
      </c>
      <c r="D2276" s="172" t="s">
        <v>147</v>
      </c>
      <c r="E2276" s="168">
        <v>2</v>
      </c>
      <c r="F2276" s="23">
        <v>44.25</v>
      </c>
      <c r="G2276" s="23">
        <f t="shared" si="202"/>
        <v>88.5</v>
      </c>
      <c r="H2276" s="168"/>
      <c r="I2276" s="168"/>
      <c r="J2276" s="233"/>
      <c r="K2276" s="168"/>
      <c r="L2276" s="169"/>
      <c r="M2276" s="168"/>
    </row>
    <row r="2277" spans="1:13" ht="24">
      <c r="A2277" s="523"/>
      <c r="B2277" s="517"/>
      <c r="C2277" s="109" t="s">
        <v>611</v>
      </c>
      <c r="D2277" s="172" t="s">
        <v>50</v>
      </c>
      <c r="E2277" s="168">
        <v>0.05</v>
      </c>
      <c r="F2277" s="23">
        <v>1631.26</v>
      </c>
      <c r="G2277" s="23">
        <f t="shared" si="202"/>
        <v>81.563000000000002</v>
      </c>
      <c r="H2277" s="168"/>
      <c r="I2277" s="168"/>
      <c r="J2277" s="233"/>
      <c r="K2277" s="168"/>
      <c r="L2277" s="169"/>
      <c r="M2277" s="168"/>
    </row>
    <row r="2278" spans="1:13">
      <c r="A2278" s="523"/>
      <c r="B2278" s="517"/>
      <c r="C2278" s="108" t="s">
        <v>555</v>
      </c>
      <c r="D2278" s="172" t="s">
        <v>147</v>
      </c>
      <c r="E2278" s="168">
        <v>2</v>
      </c>
      <c r="F2278" s="23">
        <v>44</v>
      </c>
      <c r="G2278" s="23">
        <f t="shared" si="202"/>
        <v>88</v>
      </c>
      <c r="H2278" s="168"/>
      <c r="I2278" s="168"/>
      <c r="J2278" s="233"/>
      <c r="K2278" s="168"/>
      <c r="L2278" s="169"/>
      <c r="M2278" s="168"/>
    </row>
    <row r="2279" spans="1:13">
      <c r="A2279" s="523"/>
      <c r="B2279" s="517"/>
      <c r="C2279" s="109" t="s">
        <v>609</v>
      </c>
      <c r="D2279" s="172" t="s">
        <v>147</v>
      </c>
      <c r="E2279" s="168">
        <v>3</v>
      </c>
      <c r="F2279" s="23">
        <v>11</v>
      </c>
      <c r="G2279" s="23">
        <f t="shared" si="202"/>
        <v>33</v>
      </c>
      <c r="H2279" s="168"/>
      <c r="I2279" s="168"/>
      <c r="J2279" s="233"/>
      <c r="K2279" s="168"/>
      <c r="L2279" s="169"/>
      <c r="M2279" s="168"/>
    </row>
    <row r="2280" spans="1:13">
      <c r="A2280" s="523"/>
      <c r="B2280" s="517"/>
      <c r="C2280" s="108" t="s">
        <v>612</v>
      </c>
      <c r="D2280" s="172" t="s">
        <v>147</v>
      </c>
      <c r="E2280" s="168">
        <v>1</v>
      </c>
      <c r="F2280" s="23">
        <v>11.37</v>
      </c>
      <c r="G2280" s="23">
        <f t="shared" si="202"/>
        <v>11.37</v>
      </c>
      <c r="H2280" s="168"/>
      <c r="I2280" s="168"/>
      <c r="J2280" s="233"/>
      <c r="K2280" s="168"/>
      <c r="L2280" s="169"/>
      <c r="M2280" s="168"/>
    </row>
    <row r="2281" spans="1:13">
      <c r="A2281" s="523"/>
      <c r="B2281" s="517"/>
      <c r="C2281" s="108" t="s">
        <v>619</v>
      </c>
      <c r="D2281" s="172" t="s">
        <v>147</v>
      </c>
      <c r="E2281" s="168">
        <v>1</v>
      </c>
      <c r="F2281" s="23">
        <v>23.4</v>
      </c>
      <c r="G2281" s="23">
        <f t="shared" si="202"/>
        <v>23.4</v>
      </c>
      <c r="H2281" s="168"/>
      <c r="I2281" s="168"/>
      <c r="J2281" s="233"/>
      <c r="K2281" s="168"/>
      <c r="L2281" s="169"/>
      <c r="M2281" s="168"/>
    </row>
    <row r="2282" spans="1:13">
      <c r="A2282" s="523"/>
      <c r="B2282" s="517"/>
      <c r="C2282" s="108" t="s">
        <v>623</v>
      </c>
      <c r="D2282" s="172" t="s">
        <v>147</v>
      </c>
      <c r="E2282" s="168">
        <v>1</v>
      </c>
      <c r="F2282" s="23">
        <v>150</v>
      </c>
      <c r="G2282" s="23">
        <f t="shared" si="202"/>
        <v>150</v>
      </c>
      <c r="H2282" s="168"/>
      <c r="I2282" s="168"/>
      <c r="J2282" s="233"/>
      <c r="K2282" s="168"/>
      <c r="L2282" s="169"/>
      <c r="M2282" s="168"/>
    </row>
    <row r="2283" spans="1:13">
      <c r="A2283" s="523"/>
      <c r="B2283" s="517"/>
      <c r="C2283" s="108" t="s">
        <v>572</v>
      </c>
      <c r="D2283" s="172" t="s">
        <v>22</v>
      </c>
      <c r="E2283" s="168">
        <v>0.02</v>
      </c>
      <c r="F2283" s="23">
        <v>16.23</v>
      </c>
      <c r="G2283" s="23">
        <f t="shared" si="202"/>
        <v>0.3246</v>
      </c>
      <c r="H2283" s="168"/>
      <c r="I2283" s="168"/>
      <c r="J2283" s="233"/>
      <c r="K2283" s="168"/>
      <c r="L2283" s="169"/>
      <c r="M2283" s="168"/>
    </row>
    <row r="2284" spans="1:13">
      <c r="A2284" s="523"/>
      <c r="B2284" s="517"/>
      <c r="C2284" s="108" t="s">
        <v>608</v>
      </c>
      <c r="D2284" s="172" t="s">
        <v>22</v>
      </c>
      <c r="E2284" s="168">
        <v>5</v>
      </c>
      <c r="F2284" s="23">
        <v>28</v>
      </c>
      <c r="G2284" s="23">
        <f t="shared" si="202"/>
        <v>140</v>
      </c>
      <c r="H2284" s="168"/>
      <c r="I2284" s="168"/>
      <c r="J2284" s="233"/>
      <c r="K2284" s="168"/>
      <c r="L2284" s="169"/>
      <c r="M2284" s="168"/>
    </row>
    <row r="2285" spans="1:13" ht="24">
      <c r="A2285" s="523"/>
      <c r="B2285" s="517"/>
      <c r="C2285" s="109" t="s">
        <v>607</v>
      </c>
      <c r="D2285" s="172" t="s">
        <v>50</v>
      </c>
      <c r="E2285" s="168">
        <v>0.5</v>
      </c>
      <c r="F2285" s="23">
        <v>1026</v>
      </c>
      <c r="G2285" s="23">
        <f t="shared" si="202"/>
        <v>513</v>
      </c>
      <c r="H2285" s="168"/>
      <c r="I2285" s="168"/>
      <c r="J2285" s="233"/>
      <c r="K2285" s="168"/>
      <c r="L2285" s="169"/>
      <c r="M2285" s="168"/>
    </row>
    <row r="2286" spans="1:13">
      <c r="A2286" s="519" t="s">
        <v>127</v>
      </c>
      <c r="B2286" s="519"/>
      <c r="C2286" s="519"/>
      <c r="D2286" s="519"/>
      <c r="E2286" s="519"/>
      <c r="F2286" s="519"/>
      <c r="G2286" s="14">
        <f>SUM(G2269:G2285)</f>
        <v>1659.8576</v>
      </c>
      <c r="H2286" s="168"/>
      <c r="I2286" s="168"/>
      <c r="J2286" s="168"/>
      <c r="K2286" s="168"/>
      <c r="L2286" s="168"/>
      <c r="M2286" s="14">
        <f>G2286</f>
        <v>1659.8576</v>
      </c>
    </row>
    <row r="2287" spans="1:13">
      <c r="A2287" s="522" t="s">
        <v>716</v>
      </c>
      <c r="B2287" s="663" t="s">
        <v>625</v>
      </c>
      <c r="C2287" s="108" t="s">
        <v>552</v>
      </c>
      <c r="D2287" s="172" t="s">
        <v>147</v>
      </c>
      <c r="E2287" s="168">
        <v>3</v>
      </c>
      <c r="F2287" s="23">
        <v>2.7</v>
      </c>
      <c r="G2287" s="23">
        <f>E2287*F2287</f>
        <v>8.1000000000000014</v>
      </c>
      <c r="H2287" s="168"/>
      <c r="I2287" s="168"/>
      <c r="J2287" s="233"/>
      <c r="K2287" s="233"/>
      <c r="L2287" s="233"/>
      <c r="M2287" s="233"/>
    </row>
    <row r="2288" spans="1:13">
      <c r="A2288" s="523"/>
      <c r="B2288" s="517"/>
      <c r="C2288" s="108" t="s">
        <v>553</v>
      </c>
      <c r="D2288" s="172" t="s">
        <v>147</v>
      </c>
      <c r="E2288" s="168">
        <v>2</v>
      </c>
      <c r="F2288" s="23">
        <v>4</v>
      </c>
      <c r="G2288" s="23">
        <f>E2288*F2288</f>
        <v>8</v>
      </c>
      <c r="H2288" s="168"/>
      <c r="I2288" s="168"/>
      <c r="J2288" s="233"/>
      <c r="K2288" s="168"/>
      <c r="L2288" s="169"/>
      <c r="M2288" s="168"/>
    </row>
    <row r="2289" spans="1:13">
      <c r="A2289" s="523"/>
      <c r="B2289" s="517"/>
      <c r="C2289" s="108" t="s">
        <v>554</v>
      </c>
      <c r="D2289" s="172" t="s">
        <v>147</v>
      </c>
      <c r="E2289" s="168">
        <v>2</v>
      </c>
      <c r="F2289" s="23">
        <v>154</v>
      </c>
      <c r="G2289" s="23">
        <f>E2289*F2289</f>
        <v>308</v>
      </c>
      <c r="H2289" s="168"/>
      <c r="I2289" s="168"/>
      <c r="J2289" s="233"/>
      <c r="K2289" s="168"/>
      <c r="L2289" s="169"/>
      <c r="M2289" s="168"/>
    </row>
    <row r="2290" spans="1:13">
      <c r="A2290" s="523"/>
      <c r="B2290" s="517"/>
      <c r="C2290" s="108" t="s">
        <v>562</v>
      </c>
      <c r="D2290" s="172" t="s">
        <v>147</v>
      </c>
      <c r="E2290" s="168">
        <v>1</v>
      </c>
      <c r="F2290" s="23">
        <v>13.6</v>
      </c>
      <c r="G2290" s="23">
        <f>E2290*F2290</f>
        <v>13.6</v>
      </c>
      <c r="H2290" s="168"/>
      <c r="I2290" s="168"/>
      <c r="J2290" s="233"/>
      <c r="K2290" s="168"/>
      <c r="L2290" s="169"/>
      <c r="M2290" s="168"/>
    </row>
    <row r="2291" spans="1:13">
      <c r="A2291" s="523"/>
      <c r="B2291" s="517"/>
      <c r="C2291" s="108" t="s">
        <v>622</v>
      </c>
      <c r="D2291" s="172" t="s">
        <v>147</v>
      </c>
      <c r="E2291" s="168">
        <v>2</v>
      </c>
      <c r="F2291" s="23">
        <v>51</v>
      </c>
      <c r="G2291" s="23">
        <f>E2291*F2291</f>
        <v>102</v>
      </c>
      <c r="H2291" s="168"/>
      <c r="I2291" s="168"/>
      <c r="J2291" s="233"/>
      <c r="K2291" s="168"/>
      <c r="L2291" s="169"/>
      <c r="M2291" s="168"/>
    </row>
    <row r="2292" spans="1:13">
      <c r="A2292" s="523"/>
      <c r="B2292" s="517"/>
      <c r="C2292" s="108" t="s">
        <v>563</v>
      </c>
      <c r="D2292" s="172" t="s">
        <v>50</v>
      </c>
      <c r="E2292" s="168">
        <v>0.05</v>
      </c>
      <c r="F2292" s="23">
        <v>2650</v>
      </c>
      <c r="G2292" s="23">
        <f t="shared" ref="G2292:G2299" si="203">E2292*F2292</f>
        <v>132.5</v>
      </c>
      <c r="H2292" s="168"/>
      <c r="I2292" s="168"/>
      <c r="J2292" s="233"/>
      <c r="K2292" s="168"/>
      <c r="L2292" s="169"/>
      <c r="M2292" s="168"/>
    </row>
    <row r="2293" spans="1:13">
      <c r="A2293" s="523"/>
      <c r="B2293" s="517"/>
      <c r="C2293" s="108" t="s">
        <v>144</v>
      </c>
      <c r="D2293" s="172" t="s">
        <v>143</v>
      </c>
      <c r="E2293" s="168">
        <v>0.05</v>
      </c>
      <c r="F2293" s="23">
        <v>190</v>
      </c>
      <c r="G2293" s="23">
        <f t="shared" si="203"/>
        <v>9.5</v>
      </c>
      <c r="H2293" s="168"/>
      <c r="I2293" s="168"/>
      <c r="J2293" s="233"/>
      <c r="K2293" s="168"/>
      <c r="L2293" s="169"/>
      <c r="M2293" s="168"/>
    </row>
    <row r="2294" spans="1:13">
      <c r="A2294" s="523"/>
      <c r="B2294" s="517"/>
      <c r="C2294" s="108" t="s">
        <v>558</v>
      </c>
      <c r="D2294" s="172" t="s">
        <v>147</v>
      </c>
      <c r="E2294" s="168">
        <v>2</v>
      </c>
      <c r="F2294" s="23">
        <v>44.25</v>
      </c>
      <c r="G2294" s="23">
        <f t="shared" si="203"/>
        <v>88.5</v>
      </c>
      <c r="H2294" s="168"/>
      <c r="I2294" s="168"/>
      <c r="J2294" s="233"/>
      <c r="K2294" s="168"/>
      <c r="L2294" s="169"/>
      <c r="M2294" s="168"/>
    </row>
    <row r="2295" spans="1:13" ht="24">
      <c r="A2295" s="523"/>
      <c r="B2295" s="517"/>
      <c r="C2295" s="109" t="s">
        <v>611</v>
      </c>
      <c r="D2295" s="172" t="s">
        <v>50</v>
      </c>
      <c r="E2295" s="168">
        <v>0.05</v>
      </c>
      <c r="F2295" s="23">
        <v>1631.26</v>
      </c>
      <c r="G2295" s="23">
        <f t="shared" si="203"/>
        <v>81.563000000000002</v>
      </c>
      <c r="H2295" s="168"/>
      <c r="I2295" s="168"/>
      <c r="J2295" s="233"/>
      <c r="K2295" s="168"/>
      <c r="L2295" s="169"/>
      <c r="M2295" s="168"/>
    </row>
    <row r="2296" spans="1:13">
      <c r="A2296" s="523"/>
      <c r="B2296" s="517"/>
      <c r="C2296" s="108" t="s">
        <v>555</v>
      </c>
      <c r="D2296" s="172" t="s">
        <v>147</v>
      </c>
      <c r="E2296" s="168">
        <v>2</v>
      </c>
      <c r="F2296" s="23">
        <v>44</v>
      </c>
      <c r="G2296" s="23">
        <f t="shared" si="203"/>
        <v>88</v>
      </c>
      <c r="H2296" s="168"/>
      <c r="I2296" s="168"/>
      <c r="J2296" s="233"/>
      <c r="K2296" s="168"/>
      <c r="L2296" s="169"/>
      <c r="M2296" s="168"/>
    </row>
    <row r="2297" spans="1:13">
      <c r="A2297" s="523"/>
      <c r="B2297" s="517"/>
      <c r="C2297" s="109" t="s">
        <v>609</v>
      </c>
      <c r="D2297" s="172" t="s">
        <v>147</v>
      </c>
      <c r="E2297" s="168">
        <v>3</v>
      </c>
      <c r="F2297" s="23">
        <v>11</v>
      </c>
      <c r="G2297" s="23">
        <f t="shared" si="203"/>
        <v>33</v>
      </c>
      <c r="H2297" s="168"/>
      <c r="I2297" s="168"/>
      <c r="J2297" s="233"/>
      <c r="K2297" s="168"/>
      <c r="L2297" s="169"/>
      <c r="M2297" s="168"/>
    </row>
    <row r="2298" spans="1:13">
      <c r="A2298" s="523"/>
      <c r="B2298" s="517"/>
      <c r="C2298" s="108" t="s">
        <v>612</v>
      </c>
      <c r="D2298" s="172" t="s">
        <v>147</v>
      </c>
      <c r="E2298" s="168">
        <v>2</v>
      </c>
      <c r="F2298" s="23">
        <v>11.37</v>
      </c>
      <c r="G2298" s="23">
        <f t="shared" si="203"/>
        <v>22.74</v>
      </c>
      <c r="H2298" s="168"/>
      <c r="I2298" s="168"/>
      <c r="J2298" s="233"/>
      <c r="K2298" s="168"/>
      <c r="L2298" s="169"/>
      <c r="M2298" s="168"/>
    </row>
    <row r="2299" spans="1:13">
      <c r="A2299" s="523"/>
      <c r="B2299" s="517"/>
      <c r="C2299" s="108" t="s">
        <v>614</v>
      </c>
      <c r="D2299" s="172" t="s">
        <v>615</v>
      </c>
      <c r="E2299" s="168">
        <v>1</v>
      </c>
      <c r="F2299" s="23">
        <v>37</v>
      </c>
      <c r="G2299" s="23">
        <f t="shared" si="203"/>
        <v>37</v>
      </c>
      <c r="H2299" s="168"/>
      <c r="I2299" s="168"/>
      <c r="J2299" s="233"/>
      <c r="K2299" s="168"/>
      <c r="L2299" s="169"/>
      <c r="M2299" s="168"/>
    </row>
    <row r="2300" spans="1:13">
      <c r="A2300" s="523"/>
      <c r="B2300" s="517"/>
      <c r="C2300" s="108" t="s">
        <v>619</v>
      </c>
      <c r="D2300" s="172" t="s">
        <v>147</v>
      </c>
      <c r="E2300" s="168">
        <v>1</v>
      </c>
      <c r="F2300" s="23">
        <v>23.4</v>
      </c>
      <c r="G2300" s="23">
        <f>E2300*F2300</f>
        <v>23.4</v>
      </c>
      <c r="H2300" s="168"/>
      <c r="I2300" s="168"/>
      <c r="J2300" s="233"/>
      <c r="K2300" s="168"/>
      <c r="L2300" s="169"/>
      <c r="M2300" s="168"/>
    </row>
    <row r="2301" spans="1:13">
      <c r="A2301" s="523"/>
      <c r="B2301" s="517"/>
      <c r="C2301" s="108" t="s">
        <v>623</v>
      </c>
      <c r="D2301" s="172" t="s">
        <v>147</v>
      </c>
      <c r="E2301" s="168">
        <v>1</v>
      </c>
      <c r="F2301" s="23">
        <v>150</v>
      </c>
      <c r="G2301" s="23">
        <f>E2301*F2301</f>
        <v>150</v>
      </c>
      <c r="H2301" s="168"/>
      <c r="I2301" s="168"/>
      <c r="J2301" s="233"/>
      <c r="K2301" s="168"/>
      <c r="L2301" s="169"/>
      <c r="M2301" s="168"/>
    </row>
    <row r="2302" spans="1:13">
      <c r="A2302" s="608"/>
      <c r="B2302" s="517"/>
      <c r="C2302" s="108" t="s">
        <v>572</v>
      </c>
      <c r="D2302" s="172" t="s">
        <v>22</v>
      </c>
      <c r="E2302" s="168">
        <v>0.02</v>
      </c>
      <c r="F2302" s="23">
        <v>16.23</v>
      </c>
      <c r="G2302" s="23">
        <f>E2302*F2302</f>
        <v>0.3246</v>
      </c>
      <c r="H2302" s="186"/>
      <c r="I2302" s="186"/>
      <c r="J2302" s="233"/>
      <c r="K2302" s="168"/>
      <c r="L2302" s="169"/>
      <c r="M2302" s="168"/>
    </row>
    <row r="2303" spans="1:13">
      <c r="A2303" s="608"/>
      <c r="B2303" s="517"/>
      <c r="C2303" s="108" t="s">
        <v>608</v>
      </c>
      <c r="D2303" s="172" t="s">
        <v>22</v>
      </c>
      <c r="E2303" s="168">
        <v>5</v>
      </c>
      <c r="F2303" s="23">
        <v>28</v>
      </c>
      <c r="G2303" s="23">
        <f>E2303*F2303</f>
        <v>140</v>
      </c>
      <c r="H2303" s="186"/>
      <c r="I2303" s="186"/>
      <c r="J2303" s="233"/>
      <c r="K2303" s="186"/>
      <c r="L2303" s="187"/>
      <c r="M2303" s="168"/>
    </row>
    <row r="2304" spans="1:13" ht="24">
      <c r="A2304" s="608"/>
      <c r="B2304" s="517"/>
      <c r="C2304" s="109" t="s">
        <v>607</v>
      </c>
      <c r="D2304" s="172" t="s">
        <v>50</v>
      </c>
      <c r="E2304" s="168">
        <v>0.5</v>
      </c>
      <c r="F2304" s="23">
        <v>1026</v>
      </c>
      <c r="G2304" s="23">
        <f>E2304*F2304</f>
        <v>513</v>
      </c>
      <c r="H2304" s="186"/>
      <c r="I2304" s="186"/>
      <c r="J2304" s="233"/>
      <c r="K2304" s="186"/>
      <c r="L2304" s="187"/>
      <c r="M2304" s="168"/>
    </row>
    <row r="2305" spans="1:13">
      <c r="A2305" s="519" t="s">
        <v>127</v>
      </c>
      <c r="B2305" s="519"/>
      <c r="C2305" s="519"/>
      <c r="D2305" s="519"/>
      <c r="E2305" s="519"/>
      <c r="F2305" s="519"/>
      <c r="G2305" s="14">
        <f>SUM(G2287:G2304)</f>
        <v>1759.2275999999999</v>
      </c>
      <c r="H2305" s="168"/>
      <c r="I2305" s="168"/>
      <c r="J2305" s="168"/>
      <c r="K2305" s="168"/>
      <c r="L2305" s="168"/>
      <c r="M2305" s="14">
        <f>G2305</f>
        <v>1759.2275999999999</v>
      </c>
    </row>
    <row r="2306" spans="1:13">
      <c r="A2306" s="522" t="s">
        <v>717</v>
      </c>
      <c r="B2306" s="663" t="s">
        <v>626</v>
      </c>
      <c r="C2306" s="108" t="s">
        <v>552</v>
      </c>
      <c r="D2306" s="172" t="s">
        <v>147</v>
      </c>
      <c r="E2306" s="168">
        <v>3</v>
      </c>
      <c r="F2306" s="23">
        <v>2.7</v>
      </c>
      <c r="G2306" s="23">
        <f>E2306*F2306</f>
        <v>8.1000000000000014</v>
      </c>
      <c r="H2306" s="168"/>
      <c r="I2306" s="168"/>
      <c r="J2306" s="233"/>
      <c r="K2306" s="233"/>
      <c r="L2306" s="233"/>
      <c r="M2306" s="233"/>
    </row>
    <row r="2307" spans="1:13">
      <c r="A2307" s="523"/>
      <c r="B2307" s="517"/>
      <c r="C2307" s="108" t="s">
        <v>553</v>
      </c>
      <c r="D2307" s="172" t="s">
        <v>147</v>
      </c>
      <c r="E2307" s="168">
        <v>2</v>
      </c>
      <c r="F2307" s="23">
        <v>4</v>
      </c>
      <c r="G2307" s="23">
        <f>E2307*F2307</f>
        <v>8</v>
      </c>
      <c r="H2307" s="168"/>
      <c r="I2307" s="168"/>
      <c r="J2307" s="233"/>
      <c r="K2307" s="233"/>
      <c r="L2307" s="233"/>
      <c r="M2307" s="233"/>
    </row>
    <row r="2308" spans="1:13">
      <c r="A2308" s="523"/>
      <c r="B2308" s="517"/>
      <c r="C2308" s="108" t="s">
        <v>554</v>
      </c>
      <c r="D2308" s="172" t="s">
        <v>147</v>
      </c>
      <c r="E2308" s="168">
        <v>2</v>
      </c>
      <c r="F2308" s="23">
        <v>154</v>
      </c>
      <c r="G2308" s="23">
        <f>E2308*F2308</f>
        <v>308</v>
      </c>
      <c r="H2308" s="168"/>
      <c r="I2308" s="168"/>
      <c r="J2308" s="233"/>
      <c r="K2308" s="233"/>
      <c r="L2308" s="233"/>
      <c r="M2308" s="233"/>
    </row>
    <row r="2309" spans="1:13">
      <c r="A2309" s="523"/>
      <c r="B2309" s="517"/>
      <c r="C2309" s="108" t="s">
        <v>562</v>
      </c>
      <c r="D2309" s="172" t="s">
        <v>147</v>
      </c>
      <c r="E2309" s="168">
        <v>1</v>
      </c>
      <c r="F2309" s="23">
        <v>13.6</v>
      </c>
      <c r="G2309" s="23">
        <f>E2309*F2309</f>
        <v>13.6</v>
      </c>
      <c r="H2309" s="168"/>
      <c r="I2309" s="168"/>
      <c r="J2309" s="233"/>
      <c r="K2309" s="233"/>
      <c r="L2309" s="233"/>
      <c r="M2309" s="233"/>
    </row>
    <row r="2310" spans="1:13">
      <c r="A2310" s="523"/>
      <c r="B2310" s="517"/>
      <c r="C2310" s="108" t="s">
        <v>622</v>
      </c>
      <c r="D2310" s="172" t="s">
        <v>147</v>
      </c>
      <c r="E2310" s="168">
        <v>1</v>
      </c>
      <c r="F2310" s="23">
        <v>51</v>
      </c>
      <c r="G2310" s="23">
        <f>E2310*F2310</f>
        <v>51</v>
      </c>
      <c r="H2310" s="168"/>
      <c r="I2310" s="168"/>
      <c r="J2310" s="233"/>
      <c r="K2310" s="233"/>
      <c r="L2310" s="233"/>
      <c r="M2310" s="233"/>
    </row>
    <row r="2311" spans="1:13">
      <c r="A2311" s="523"/>
      <c r="B2311" s="517"/>
      <c r="C2311" s="108" t="s">
        <v>563</v>
      </c>
      <c r="D2311" s="172" t="s">
        <v>50</v>
      </c>
      <c r="E2311" s="168">
        <v>0.05</v>
      </c>
      <c r="F2311" s="23">
        <v>2650</v>
      </c>
      <c r="G2311" s="23">
        <f t="shared" ref="G2311:G2322" si="204">E2311*F2311</f>
        <v>132.5</v>
      </c>
      <c r="H2311" s="168"/>
      <c r="I2311" s="168"/>
      <c r="J2311" s="233"/>
      <c r="K2311" s="233"/>
      <c r="L2311" s="233"/>
      <c r="M2311" s="233"/>
    </row>
    <row r="2312" spans="1:13">
      <c r="A2312" s="523"/>
      <c r="B2312" s="517"/>
      <c r="C2312" s="108" t="s">
        <v>144</v>
      </c>
      <c r="D2312" s="172" t="s">
        <v>143</v>
      </c>
      <c r="E2312" s="168">
        <v>0.05</v>
      </c>
      <c r="F2312" s="23">
        <v>190</v>
      </c>
      <c r="G2312" s="23">
        <f t="shared" si="204"/>
        <v>9.5</v>
      </c>
      <c r="H2312" s="168"/>
      <c r="I2312" s="168"/>
      <c r="J2312" s="233"/>
      <c r="K2312" s="233"/>
      <c r="L2312" s="233"/>
      <c r="M2312" s="233"/>
    </row>
    <row r="2313" spans="1:13">
      <c r="A2313" s="523"/>
      <c r="B2313" s="517"/>
      <c r="C2313" s="108" t="s">
        <v>558</v>
      </c>
      <c r="D2313" s="172" t="s">
        <v>147</v>
      </c>
      <c r="E2313" s="168">
        <v>2</v>
      </c>
      <c r="F2313" s="23">
        <v>44.25</v>
      </c>
      <c r="G2313" s="23">
        <f t="shared" si="204"/>
        <v>88.5</v>
      </c>
      <c r="H2313" s="168"/>
      <c r="I2313" s="168"/>
      <c r="J2313" s="233"/>
      <c r="K2313" s="233"/>
      <c r="L2313" s="233"/>
      <c r="M2313" s="233"/>
    </row>
    <row r="2314" spans="1:13" ht="24">
      <c r="A2314" s="523"/>
      <c r="B2314" s="517"/>
      <c r="C2314" s="109" t="s">
        <v>611</v>
      </c>
      <c r="D2314" s="172" t="s">
        <v>50</v>
      </c>
      <c r="E2314" s="168">
        <v>0.05</v>
      </c>
      <c r="F2314" s="23">
        <v>1631.26</v>
      </c>
      <c r="G2314" s="23">
        <f t="shared" si="204"/>
        <v>81.563000000000002</v>
      </c>
      <c r="H2314" s="168"/>
      <c r="I2314" s="168"/>
      <c r="J2314" s="233"/>
      <c r="K2314" s="233"/>
      <c r="L2314" s="233"/>
      <c r="M2314" s="233"/>
    </row>
    <row r="2315" spans="1:13">
      <c r="A2315" s="523"/>
      <c r="B2315" s="517"/>
      <c r="C2315" s="108" t="s">
        <v>555</v>
      </c>
      <c r="D2315" s="172" t="s">
        <v>147</v>
      </c>
      <c r="E2315" s="168">
        <v>2</v>
      </c>
      <c r="F2315" s="23">
        <v>44</v>
      </c>
      <c r="G2315" s="23">
        <f t="shared" si="204"/>
        <v>88</v>
      </c>
      <c r="H2315" s="168"/>
      <c r="I2315" s="168"/>
      <c r="J2315" s="233"/>
      <c r="K2315" s="168"/>
      <c r="L2315" s="169"/>
      <c r="M2315" s="168"/>
    </row>
    <row r="2316" spans="1:13">
      <c r="A2316" s="523"/>
      <c r="B2316" s="517"/>
      <c r="C2316" s="109" t="s">
        <v>609</v>
      </c>
      <c r="D2316" s="172" t="s">
        <v>147</v>
      </c>
      <c r="E2316" s="168">
        <v>3</v>
      </c>
      <c r="F2316" s="23">
        <v>11</v>
      </c>
      <c r="G2316" s="23">
        <f t="shared" si="204"/>
        <v>33</v>
      </c>
      <c r="H2316" s="168"/>
      <c r="I2316" s="168"/>
      <c r="J2316" s="233"/>
      <c r="K2316" s="168"/>
      <c r="L2316" s="169"/>
      <c r="M2316" s="168"/>
    </row>
    <row r="2317" spans="1:13">
      <c r="A2317" s="523"/>
      <c r="B2317" s="517"/>
      <c r="C2317" s="108" t="s">
        <v>612</v>
      </c>
      <c r="D2317" s="172" t="s">
        <v>147</v>
      </c>
      <c r="E2317" s="168">
        <v>1</v>
      </c>
      <c r="F2317" s="23">
        <v>11.37</v>
      </c>
      <c r="G2317" s="23">
        <f t="shared" si="204"/>
        <v>11.37</v>
      </c>
      <c r="H2317" s="168"/>
      <c r="I2317" s="168"/>
      <c r="J2317" s="233"/>
      <c r="K2317" s="168"/>
      <c r="L2317" s="169"/>
      <c r="M2317" s="168"/>
    </row>
    <row r="2318" spans="1:13">
      <c r="A2318" s="523"/>
      <c r="B2318" s="517"/>
      <c r="C2318" s="108" t="s">
        <v>619</v>
      </c>
      <c r="D2318" s="172" t="s">
        <v>147</v>
      </c>
      <c r="E2318" s="168">
        <v>1</v>
      </c>
      <c r="F2318" s="23">
        <v>23.4</v>
      </c>
      <c r="G2318" s="23">
        <f t="shared" si="204"/>
        <v>23.4</v>
      </c>
      <c r="H2318" s="168"/>
      <c r="I2318" s="168"/>
      <c r="J2318" s="233"/>
      <c r="K2318" s="168"/>
      <c r="L2318" s="169"/>
      <c r="M2318" s="168"/>
    </row>
    <row r="2319" spans="1:13">
      <c r="A2319" s="523"/>
      <c r="B2319" s="517"/>
      <c r="C2319" s="108" t="s">
        <v>623</v>
      </c>
      <c r="D2319" s="172" t="s">
        <v>147</v>
      </c>
      <c r="E2319" s="168">
        <v>1</v>
      </c>
      <c r="F2319" s="23">
        <v>150</v>
      </c>
      <c r="G2319" s="23">
        <f t="shared" si="204"/>
        <v>150</v>
      </c>
      <c r="H2319" s="168"/>
      <c r="I2319" s="168"/>
      <c r="J2319" s="233"/>
      <c r="K2319" s="168"/>
      <c r="L2319" s="169"/>
      <c r="M2319" s="168"/>
    </row>
    <row r="2320" spans="1:13">
      <c r="A2320" s="608"/>
      <c r="B2320" s="517"/>
      <c r="C2320" s="108" t="s">
        <v>572</v>
      </c>
      <c r="D2320" s="172" t="s">
        <v>22</v>
      </c>
      <c r="E2320" s="168">
        <v>0.02</v>
      </c>
      <c r="F2320" s="23">
        <v>16.23</v>
      </c>
      <c r="G2320" s="23">
        <f t="shared" si="204"/>
        <v>0.3246</v>
      </c>
      <c r="H2320" s="186"/>
      <c r="I2320" s="186"/>
      <c r="J2320" s="233"/>
      <c r="K2320" s="168"/>
      <c r="L2320" s="169"/>
      <c r="M2320" s="168"/>
    </row>
    <row r="2321" spans="1:13">
      <c r="A2321" s="608"/>
      <c r="B2321" s="517"/>
      <c r="C2321" s="108" t="s">
        <v>608</v>
      </c>
      <c r="D2321" s="172" t="s">
        <v>22</v>
      </c>
      <c r="E2321" s="168">
        <v>5</v>
      </c>
      <c r="F2321" s="23">
        <v>28</v>
      </c>
      <c r="G2321" s="23">
        <f t="shared" si="204"/>
        <v>140</v>
      </c>
      <c r="H2321" s="186"/>
      <c r="I2321" s="186"/>
      <c r="J2321" s="233"/>
      <c r="K2321" s="186"/>
      <c r="L2321" s="187"/>
      <c r="M2321" s="168"/>
    </row>
    <row r="2322" spans="1:13" ht="24">
      <c r="A2322" s="608"/>
      <c r="B2322" s="517"/>
      <c r="C2322" s="109" t="s">
        <v>607</v>
      </c>
      <c r="D2322" s="172" t="s">
        <v>50</v>
      </c>
      <c r="E2322" s="168">
        <v>0.5</v>
      </c>
      <c r="F2322" s="23">
        <v>1026</v>
      </c>
      <c r="G2322" s="23">
        <f t="shared" si="204"/>
        <v>513</v>
      </c>
      <c r="H2322" s="186"/>
      <c r="I2322" s="186"/>
      <c r="J2322" s="233"/>
      <c r="K2322" s="186"/>
      <c r="L2322" s="187"/>
      <c r="M2322" s="168"/>
    </row>
    <row r="2323" spans="1:13">
      <c r="A2323" s="519" t="s">
        <v>127</v>
      </c>
      <c r="B2323" s="519"/>
      <c r="C2323" s="519"/>
      <c r="D2323" s="519"/>
      <c r="E2323" s="519"/>
      <c r="F2323" s="519"/>
      <c r="G2323" s="14">
        <f>SUM(G2306:G2322)</f>
        <v>1659.8576</v>
      </c>
      <c r="H2323" s="168"/>
      <c r="I2323" s="168"/>
      <c r="J2323" s="168"/>
      <c r="K2323" s="168"/>
      <c r="L2323" s="168"/>
      <c r="M2323" s="14">
        <f>G2323</f>
        <v>1659.8576</v>
      </c>
    </row>
    <row r="2324" spans="1:13">
      <c r="A2324" s="522" t="s">
        <v>718</v>
      </c>
      <c r="B2324" s="663" t="s">
        <v>627</v>
      </c>
      <c r="C2324" s="108" t="s">
        <v>552</v>
      </c>
      <c r="D2324" s="172" t="s">
        <v>147</v>
      </c>
      <c r="E2324" s="168">
        <v>3</v>
      </c>
      <c r="F2324" s="23">
        <v>2.7</v>
      </c>
      <c r="G2324" s="23">
        <f>E2324*F2324</f>
        <v>8.1000000000000014</v>
      </c>
      <c r="H2324" s="168"/>
      <c r="I2324" s="168"/>
      <c r="J2324" s="233"/>
      <c r="K2324" s="233"/>
      <c r="L2324" s="233"/>
      <c r="M2324" s="233"/>
    </row>
    <row r="2325" spans="1:13">
      <c r="A2325" s="523"/>
      <c r="B2325" s="517"/>
      <c r="C2325" s="108" t="s">
        <v>553</v>
      </c>
      <c r="D2325" s="172" t="s">
        <v>147</v>
      </c>
      <c r="E2325" s="168">
        <v>2</v>
      </c>
      <c r="F2325" s="23">
        <v>4</v>
      </c>
      <c r="G2325" s="23">
        <f>E2325*F2325</f>
        <v>8</v>
      </c>
      <c r="H2325" s="168"/>
      <c r="I2325" s="168"/>
      <c r="J2325" s="233"/>
      <c r="K2325" s="233"/>
      <c r="L2325" s="233"/>
      <c r="M2325" s="233"/>
    </row>
    <row r="2326" spans="1:13">
      <c r="A2326" s="523"/>
      <c r="B2326" s="517"/>
      <c r="C2326" s="108" t="s">
        <v>554</v>
      </c>
      <c r="D2326" s="172" t="s">
        <v>147</v>
      </c>
      <c r="E2326" s="168">
        <v>2</v>
      </c>
      <c r="F2326" s="23">
        <v>154</v>
      </c>
      <c r="G2326" s="23">
        <f>E2326*F2326</f>
        <v>308</v>
      </c>
      <c r="H2326" s="168"/>
      <c r="I2326" s="168"/>
      <c r="J2326" s="233"/>
      <c r="K2326" s="233"/>
      <c r="L2326" s="233"/>
      <c r="M2326" s="233"/>
    </row>
    <row r="2327" spans="1:13">
      <c r="A2327" s="523"/>
      <c r="B2327" s="517"/>
      <c r="C2327" s="108" t="s">
        <v>562</v>
      </c>
      <c r="D2327" s="172" t="s">
        <v>147</v>
      </c>
      <c r="E2327" s="168">
        <v>1</v>
      </c>
      <c r="F2327" s="23">
        <v>13.6</v>
      </c>
      <c r="G2327" s="23">
        <f>E2327*F2327</f>
        <v>13.6</v>
      </c>
      <c r="H2327" s="168"/>
      <c r="I2327" s="168"/>
      <c r="J2327" s="233"/>
      <c r="K2327" s="233"/>
      <c r="L2327" s="233"/>
      <c r="M2327" s="233"/>
    </row>
    <row r="2328" spans="1:13">
      <c r="A2328" s="523"/>
      <c r="B2328" s="517"/>
      <c r="C2328" s="108" t="s">
        <v>622</v>
      </c>
      <c r="D2328" s="172" t="s">
        <v>147</v>
      </c>
      <c r="E2328" s="168">
        <v>2</v>
      </c>
      <c r="F2328" s="23">
        <v>51</v>
      </c>
      <c r="G2328" s="23">
        <f>E2328*F2328</f>
        <v>102</v>
      </c>
      <c r="H2328" s="168"/>
      <c r="I2328" s="168"/>
      <c r="J2328" s="233"/>
      <c r="K2328" s="233"/>
      <c r="L2328" s="233"/>
      <c r="M2328" s="233"/>
    </row>
    <row r="2329" spans="1:13">
      <c r="A2329" s="523"/>
      <c r="B2329" s="517"/>
      <c r="C2329" s="108" t="s">
        <v>563</v>
      </c>
      <c r="D2329" s="172" t="s">
        <v>50</v>
      </c>
      <c r="E2329" s="168">
        <v>0.05</v>
      </c>
      <c r="F2329" s="23">
        <v>2650</v>
      </c>
      <c r="G2329" s="23">
        <f t="shared" ref="G2329:G2341" si="205">E2329*F2329</f>
        <v>132.5</v>
      </c>
      <c r="H2329" s="168"/>
      <c r="I2329" s="168"/>
      <c r="J2329" s="233"/>
      <c r="K2329" s="233"/>
      <c r="L2329" s="233"/>
      <c r="M2329" s="233"/>
    </row>
    <row r="2330" spans="1:13">
      <c r="A2330" s="523"/>
      <c r="B2330" s="517"/>
      <c r="C2330" s="108" t="s">
        <v>144</v>
      </c>
      <c r="D2330" s="172" t="s">
        <v>143</v>
      </c>
      <c r="E2330" s="168">
        <v>0.05</v>
      </c>
      <c r="F2330" s="23">
        <v>190</v>
      </c>
      <c r="G2330" s="23">
        <f t="shared" si="205"/>
        <v>9.5</v>
      </c>
      <c r="H2330" s="168"/>
      <c r="I2330" s="168"/>
      <c r="J2330" s="233"/>
      <c r="K2330" s="233"/>
      <c r="L2330" s="233"/>
      <c r="M2330" s="233"/>
    </row>
    <row r="2331" spans="1:13">
      <c r="A2331" s="523"/>
      <c r="B2331" s="517"/>
      <c r="C2331" s="108" t="s">
        <v>558</v>
      </c>
      <c r="D2331" s="172" t="s">
        <v>147</v>
      </c>
      <c r="E2331" s="168">
        <v>2</v>
      </c>
      <c r="F2331" s="23">
        <v>44.25</v>
      </c>
      <c r="G2331" s="23">
        <f t="shared" si="205"/>
        <v>88.5</v>
      </c>
      <c r="H2331" s="168"/>
      <c r="I2331" s="168"/>
      <c r="J2331" s="233"/>
      <c r="K2331" s="233"/>
      <c r="L2331" s="233"/>
      <c r="M2331" s="233"/>
    </row>
    <row r="2332" spans="1:13" ht="24">
      <c r="A2332" s="523"/>
      <c r="B2332" s="517"/>
      <c r="C2332" s="109" t="s">
        <v>611</v>
      </c>
      <c r="D2332" s="172" t="s">
        <v>50</v>
      </c>
      <c r="E2332" s="168">
        <v>0.05</v>
      </c>
      <c r="F2332" s="23">
        <v>1631.26</v>
      </c>
      <c r="G2332" s="23">
        <f t="shared" si="205"/>
        <v>81.563000000000002</v>
      </c>
      <c r="H2332" s="168"/>
      <c r="I2332" s="168"/>
      <c r="J2332" s="233"/>
      <c r="K2332" s="233"/>
      <c r="L2332" s="233"/>
      <c r="M2332" s="233"/>
    </row>
    <row r="2333" spans="1:13">
      <c r="A2333" s="523"/>
      <c r="B2333" s="517"/>
      <c r="C2333" s="108" t="s">
        <v>555</v>
      </c>
      <c r="D2333" s="172" t="s">
        <v>147</v>
      </c>
      <c r="E2333" s="168">
        <v>2</v>
      </c>
      <c r="F2333" s="23">
        <v>44</v>
      </c>
      <c r="G2333" s="23">
        <f t="shared" si="205"/>
        <v>88</v>
      </c>
      <c r="H2333" s="168"/>
      <c r="I2333" s="168"/>
      <c r="J2333" s="233"/>
      <c r="K2333" s="233"/>
      <c r="L2333" s="233"/>
      <c r="M2333" s="233"/>
    </row>
    <row r="2334" spans="1:13">
      <c r="A2334" s="523"/>
      <c r="B2334" s="517"/>
      <c r="C2334" s="109" t="s">
        <v>609</v>
      </c>
      <c r="D2334" s="172" t="s">
        <v>147</v>
      </c>
      <c r="E2334" s="168">
        <v>3</v>
      </c>
      <c r="F2334" s="23">
        <v>11</v>
      </c>
      <c r="G2334" s="23">
        <f t="shared" si="205"/>
        <v>33</v>
      </c>
      <c r="H2334" s="168"/>
      <c r="I2334" s="168"/>
      <c r="J2334" s="233"/>
      <c r="K2334" s="233"/>
      <c r="L2334" s="233"/>
      <c r="M2334" s="233"/>
    </row>
    <row r="2335" spans="1:13">
      <c r="A2335" s="523"/>
      <c r="B2335" s="517"/>
      <c r="C2335" s="108" t="s">
        <v>612</v>
      </c>
      <c r="D2335" s="172" t="s">
        <v>147</v>
      </c>
      <c r="E2335" s="168">
        <v>2</v>
      </c>
      <c r="F2335" s="23">
        <v>11.37</v>
      </c>
      <c r="G2335" s="23">
        <f t="shared" si="205"/>
        <v>22.74</v>
      </c>
      <c r="H2335" s="168"/>
      <c r="I2335" s="168"/>
      <c r="J2335" s="233"/>
      <c r="K2335" s="233"/>
      <c r="L2335" s="233"/>
      <c r="M2335" s="233"/>
    </row>
    <row r="2336" spans="1:13">
      <c r="A2336" s="523"/>
      <c r="B2336" s="517"/>
      <c r="C2336" s="108" t="s">
        <v>614</v>
      </c>
      <c r="D2336" s="172" t="s">
        <v>615</v>
      </c>
      <c r="E2336" s="168">
        <v>1</v>
      </c>
      <c r="F2336" s="23">
        <v>37</v>
      </c>
      <c r="G2336" s="23">
        <f t="shared" si="205"/>
        <v>37</v>
      </c>
      <c r="H2336" s="168"/>
      <c r="I2336" s="168"/>
      <c r="J2336" s="233"/>
      <c r="K2336" s="233"/>
      <c r="L2336" s="233"/>
      <c r="M2336" s="233"/>
    </row>
    <row r="2337" spans="1:13">
      <c r="A2337" s="523"/>
      <c r="B2337" s="517"/>
      <c r="C2337" s="108" t="s">
        <v>619</v>
      </c>
      <c r="D2337" s="172" t="s">
        <v>147</v>
      </c>
      <c r="E2337" s="168">
        <v>1</v>
      </c>
      <c r="F2337" s="23">
        <v>23.4</v>
      </c>
      <c r="G2337" s="23">
        <f t="shared" si="205"/>
        <v>23.4</v>
      </c>
      <c r="H2337" s="168"/>
      <c r="I2337" s="168"/>
      <c r="J2337" s="233"/>
      <c r="K2337" s="233"/>
      <c r="L2337" s="233"/>
      <c r="M2337" s="233"/>
    </row>
    <row r="2338" spans="1:13">
      <c r="A2338" s="523"/>
      <c r="B2338" s="517"/>
      <c r="C2338" s="108" t="s">
        <v>623</v>
      </c>
      <c r="D2338" s="172" t="s">
        <v>147</v>
      </c>
      <c r="E2338" s="168">
        <v>1</v>
      </c>
      <c r="F2338" s="23">
        <v>150</v>
      </c>
      <c r="G2338" s="23">
        <f t="shared" si="205"/>
        <v>150</v>
      </c>
      <c r="H2338" s="168"/>
      <c r="I2338" s="168"/>
      <c r="J2338" s="233"/>
      <c r="K2338" s="233"/>
      <c r="L2338" s="233"/>
      <c r="M2338" s="233"/>
    </row>
    <row r="2339" spans="1:13">
      <c r="A2339" s="523"/>
      <c r="B2339" s="517"/>
      <c r="C2339" s="108" t="s">
        <v>572</v>
      </c>
      <c r="D2339" s="172" t="s">
        <v>22</v>
      </c>
      <c r="E2339" s="168">
        <v>0.02</v>
      </c>
      <c r="F2339" s="23">
        <v>16.23</v>
      </c>
      <c r="G2339" s="23">
        <f t="shared" si="205"/>
        <v>0.3246</v>
      </c>
      <c r="H2339" s="168"/>
      <c r="I2339" s="168"/>
      <c r="J2339" s="233"/>
      <c r="K2339" s="233"/>
      <c r="L2339" s="233"/>
      <c r="M2339" s="233"/>
    </row>
    <row r="2340" spans="1:13">
      <c r="A2340" s="523"/>
      <c r="B2340" s="517"/>
      <c r="C2340" s="108" t="s">
        <v>608</v>
      </c>
      <c r="D2340" s="172" t="s">
        <v>22</v>
      </c>
      <c r="E2340" s="168">
        <v>5</v>
      </c>
      <c r="F2340" s="23">
        <v>28</v>
      </c>
      <c r="G2340" s="23">
        <f t="shared" si="205"/>
        <v>140</v>
      </c>
      <c r="H2340" s="168"/>
      <c r="I2340" s="168"/>
      <c r="J2340" s="233"/>
      <c r="K2340" s="233"/>
      <c r="L2340" s="233"/>
      <c r="M2340" s="233"/>
    </row>
    <row r="2341" spans="1:13" ht="24">
      <c r="A2341" s="523"/>
      <c r="B2341" s="517"/>
      <c r="C2341" s="109" t="s">
        <v>607</v>
      </c>
      <c r="D2341" s="172" t="s">
        <v>50</v>
      </c>
      <c r="E2341" s="168">
        <v>0.5</v>
      </c>
      <c r="F2341" s="23">
        <v>1026</v>
      </c>
      <c r="G2341" s="23">
        <f t="shared" si="205"/>
        <v>513</v>
      </c>
      <c r="H2341" s="168"/>
      <c r="I2341" s="168"/>
      <c r="J2341" s="233"/>
      <c r="K2341" s="168"/>
      <c r="L2341" s="169"/>
      <c r="M2341" s="168"/>
    </row>
    <row r="2342" spans="1:13">
      <c r="A2342" s="519" t="s">
        <v>127</v>
      </c>
      <c r="B2342" s="519"/>
      <c r="C2342" s="519"/>
      <c r="D2342" s="519"/>
      <c r="E2342" s="519"/>
      <c r="F2342" s="519"/>
      <c r="G2342" s="14">
        <f>SUM(G2324:G2341)</f>
        <v>1759.2275999999999</v>
      </c>
      <c r="H2342" s="168"/>
      <c r="I2342" s="168"/>
      <c r="J2342" s="168"/>
      <c r="K2342" s="168"/>
      <c r="L2342" s="168"/>
      <c r="M2342" s="14">
        <f>G2342</f>
        <v>1759.2275999999999</v>
      </c>
    </row>
    <row r="2343" spans="1:13">
      <c r="A2343" s="522" t="s">
        <v>719</v>
      </c>
      <c r="B2343" s="663" t="s">
        <v>628</v>
      </c>
      <c r="C2343" s="108" t="s">
        <v>552</v>
      </c>
      <c r="D2343" s="172" t="s">
        <v>147</v>
      </c>
      <c r="E2343" s="168">
        <v>3</v>
      </c>
      <c r="F2343" s="23">
        <v>2.7</v>
      </c>
      <c r="G2343" s="23">
        <f>E2343*F2343</f>
        <v>8.1000000000000014</v>
      </c>
      <c r="H2343" s="168"/>
      <c r="I2343" s="168"/>
      <c r="J2343" s="233"/>
      <c r="K2343" s="233"/>
      <c r="L2343" s="233"/>
      <c r="M2343" s="233"/>
    </row>
    <row r="2344" spans="1:13">
      <c r="A2344" s="523"/>
      <c r="B2344" s="517"/>
      <c r="C2344" s="108" t="s">
        <v>553</v>
      </c>
      <c r="D2344" s="172" t="s">
        <v>147</v>
      </c>
      <c r="E2344" s="168">
        <v>2</v>
      </c>
      <c r="F2344" s="23">
        <v>4</v>
      </c>
      <c r="G2344" s="23">
        <f>E2344*F2344</f>
        <v>8</v>
      </c>
      <c r="H2344" s="168"/>
      <c r="I2344" s="168"/>
      <c r="J2344" s="233"/>
      <c r="K2344" s="233"/>
      <c r="L2344" s="233"/>
      <c r="M2344" s="233"/>
    </row>
    <row r="2345" spans="1:13">
      <c r="A2345" s="523"/>
      <c r="B2345" s="517"/>
      <c r="C2345" s="108" t="s">
        <v>554</v>
      </c>
      <c r="D2345" s="172" t="s">
        <v>147</v>
      </c>
      <c r="E2345" s="168">
        <v>2</v>
      </c>
      <c r="F2345" s="23">
        <v>154</v>
      </c>
      <c r="G2345" s="23">
        <f>E2345*F2345</f>
        <v>308</v>
      </c>
      <c r="H2345" s="168"/>
      <c r="I2345" s="168"/>
      <c r="J2345" s="233"/>
      <c r="K2345" s="233"/>
      <c r="L2345" s="233"/>
      <c r="M2345" s="233"/>
    </row>
    <row r="2346" spans="1:13">
      <c r="A2346" s="523"/>
      <c r="B2346" s="517"/>
      <c r="C2346" s="108" t="s">
        <v>562</v>
      </c>
      <c r="D2346" s="172" t="s">
        <v>147</v>
      </c>
      <c r="E2346" s="168">
        <v>1</v>
      </c>
      <c r="F2346" s="23">
        <v>13.6</v>
      </c>
      <c r="G2346" s="23">
        <f>E2346*F2346</f>
        <v>13.6</v>
      </c>
      <c r="H2346" s="168"/>
      <c r="I2346" s="168"/>
      <c r="J2346" s="233"/>
      <c r="K2346" s="233"/>
      <c r="L2346" s="233"/>
      <c r="M2346" s="233"/>
    </row>
    <row r="2347" spans="1:13">
      <c r="A2347" s="523"/>
      <c r="B2347" s="517"/>
      <c r="C2347" s="108" t="s">
        <v>622</v>
      </c>
      <c r="D2347" s="172" t="s">
        <v>147</v>
      </c>
      <c r="E2347" s="168">
        <v>1</v>
      </c>
      <c r="F2347" s="23">
        <v>51</v>
      </c>
      <c r="G2347" s="23">
        <f>E2347*F2347</f>
        <v>51</v>
      </c>
      <c r="H2347" s="168"/>
      <c r="I2347" s="168"/>
      <c r="J2347" s="233"/>
      <c r="K2347" s="233"/>
      <c r="L2347" s="233"/>
      <c r="M2347" s="233"/>
    </row>
    <row r="2348" spans="1:13">
      <c r="A2348" s="523"/>
      <c r="B2348" s="517"/>
      <c r="C2348" s="108" t="s">
        <v>563</v>
      </c>
      <c r="D2348" s="172" t="s">
        <v>50</v>
      </c>
      <c r="E2348" s="168">
        <v>0.05</v>
      </c>
      <c r="F2348" s="23">
        <v>2650</v>
      </c>
      <c r="G2348" s="23">
        <f t="shared" ref="G2348:G2359" si="206">E2348*F2348</f>
        <v>132.5</v>
      </c>
      <c r="H2348" s="168"/>
      <c r="I2348" s="168"/>
      <c r="J2348" s="233"/>
      <c r="K2348" s="233"/>
      <c r="L2348" s="233"/>
      <c r="M2348" s="233"/>
    </row>
    <row r="2349" spans="1:13">
      <c r="A2349" s="523"/>
      <c r="B2349" s="517"/>
      <c r="C2349" s="108" t="s">
        <v>144</v>
      </c>
      <c r="D2349" s="172" t="s">
        <v>143</v>
      </c>
      <c r="E2349" s="168">
        <v>0.05</v>
      </c>
      <c r="F2349" s="23">
        <v>190</v>
      </c>
      <c r="G2349" s="23">
        <f t="shared" si="206"/>
        <v>9.5</v>
      </c>
      <c r="H2349" s="168"/>
      <c r="I2349" s="168"/>
      <c r="J2349" s="233"/>
      <c r="K2349" s="233"/>
      <c r="L2349" s="233"/>
      <c r="M2349" s="233"/>
    </row>
    <row r="2350" spans="1:13">
      <c r="A2350" s="523"/>
      <c r="B2350" s="517"/>
      <c r="C2350" s="108" t="s">
        <v>558</v>
      </c>
      <c r="D2350" s="172" t="s">
        <v>147</v>
      </c>
      <c r="E2350" s="168">
        <v>2</v>
      </c>
      <c r="F2350" s="23">
        <v>44.25</v>
      </c>
      <c r="G2350" s="23">
        <f t="shared" si="206"/>
        <v>88.5</v>
      </c>
      <c r="H2350" s="168"/>
      <c r="I2350" s="168"/>
      <c r="J2350" s="233"/>
      <c r="K2350" s="233"/>
      <c r="L2350" s="233"/>
      <c r="M2350" s="233"/>
    </row>
    <row r="2351" spans="1:13" ht="24">
      <c r="A2351" s="523"/>
      <c r="B2351" s="517"/>
      <c r="C2351" s="109" t="s">
        <v>611</v>
      </c>
      <c r="D2351" s="172" t="s">
        <v>50</v>
      </c>
      <c r="E2351" s="168">
        <v>0.05</v>
      </c>
      <c r="F2351" s="23">
        <v>1631.26</v>
      </c>
      <c r="G2351" s="23">
        <f t="shared" si="206"/>
        <v>81.563000000000002</v>
      </c>
      <c r="H2351" s="168"/>
      <c r="I2351" s="168"/>
      <c r="J2351" s="233"/>
      <c r="K2351" s="233"/>
      <c r="L2351" s="233"/>
      <c r="M2351" s="233"/>
    </row>
    <row r="2352" spans="1:13">
      <c r="A2352" s="523"/>
      <c r="B2352" s="517"/>
      <c r="C2352" s="108" t="s">
        <v>555</v>
      </c>
      <c r="D2352" s="172" t="s">
        <v>147</v>
      </c>
      <c r="E2352" s="168">
        <v>2</v>
      </c>
      <c r="F2352" s="23">
        <v>44</v>
      </c>
      <c r="G2352" s="23">
        <f t="shared" si="206"/>
        <v>88</v>
      </c>
      <c r="H2352" s="168"/>
      <c r="I2352" s="168"/>
      <c r="J2352" s="233"/>
      <c r="K2352" s="233"/>
      <c r="L2352" s="233"/>
      <c r="M2352" s="233"/>
    </row>
    <row r="2353" spans="1:13">
      <c r="A2353" s="523"/>
      <c r="B2353" s="517"/>
      <c r="C2353" s="109" t="s">
        <v>609</v>
      </c>
      <c r="D2353" s="172" t="s">
        <v>147</v>
      </c>
      <c r="E2353" s="168">
        <v>3</v>
      </c>
      <c r="F2353" s="23">
        <v>11</v>
      </c>
      <c r="G2353" s="23">
        <f t="shared" si="206"/>
        <v>33</v>
      </c>
      <c r="H2353" s="168"/>
      <c r="I2353" s="168"/>
      <c r="J2353" s="233"/>
      <c r="K2353" s="168"/>
      <c r="L2353" s="169"/>
      <c r="M2353" s="168"/>
    </row>
    <row r="2354" spans="1:13">
      <c r="A2354" s="523"/>
      <c r="B2354" s="517"/>
      <c r="C2354" s="108" t="s">
        <v>612</v>
      </c>
      <c r="D2354" s="172" t="s">
        <v>147</v>
      </c>
      <c r="E2354" s="168">
        <v>1</v>
      </c>
      <c r="F2354" s="23">
        <v>11.37</v>
      </c>
      <c r="G2354" s="23">
        <f t="shared" si="206"/>
        <v>11.37</v>
      </c>
      <c r="H2354" s="168"/>
      <c r="I2354" s="168"/>
      <c r="J2354" s="233"/>
      <c r="K2354" s="168"/>
      <c r="L2354" s="169"/>
      <c r="M2354" s="168"/>
    </row>
    <row r="2355" spans="1:13">
      <c r="A2355" s="523"/>
      <c r="B2355" s="517"/>
      <c r="C2355" s="108" t="s">
        <v>619</v>
      </c>
      <c r="D2355" s="172" t="s">
        <v>147</v>
      </c>
      <c r="E2355" s="168">
        <v>1</v>
      </c>
      <c r="F2355" s="23">
        <v>23.4</v>
      </c>
      <c r="G2355" s="23">
        <f t="shared" si="206"/>
        <v>23.4</v>
      </c>
      <c r="H2355" s="168"/>
      <c r="I2355" s="168"/>
      <c r="J2355" s="233"/>
      <c r="K2355" s="168"/>
      <c r="L2355" s="169"/>
      <c r="M2355" s="168"/>
    </row>
    <row r="2356" spans="1:13">
      <c r="A2356" s="523"/>
      <c r="B2356" s="517"/>
      <c r="C2356" s="108" t="s">
        <v>623</v>
      </c>
      <c r="D2356" s="172" t="s">
        <v>147</v>
      </c>
      <c r="E2356" s="168">
        <v>1</v>
      </c>
      <c r="F2356" s="23">
        <v>150</v>
      </c>
      <c r="G2356" s="23">
        <f t="shared" si="206"/>
        <v>150</v>
      </c>
      <c r="H2356" s="168"/>
      <c r="I2356" s="168"/>
      <c r="J2356" s="233"/>
      <c r="K2356" s="168"/>
      <c r="L2356" s="169"/>
      <c r="M2356" s="168"/>
    </row>
    <row r="2357" spans="1:13">
      <c r="A2357" s="523"/>
      <c r="B2357" s="517"/>
      <c r="C2357" s="108" t="s">
        <v>572</v>
      </c>
      <c r="D2357" s="172" t="s">
        <v>22</v>
      </c>
      <c r="E2357" s="168">
        <v>0.02</v>
      </c>
      <c r="F2357" s="23">
        <v>16.23</v>
      </c>
      <c r="G2357" s="23">
        <f t="shared" si="206"/>
        <v>0.3246</v>
      </c>
      <c r="H2357" s="168"/>
      <c r="I2357" s="168"/>
      <c r="J2357" s="233"/>
      <c r="K2357" s="168"/>
      <c r="L2357" s="169"/>
      <c r="M2357" s="168"/>
    </row>
    <row r="2358" spans="1:13">
      <c r="A2358" s="608"/>
      <c r="B2358" s="517"/>
      <c r="C2358" s="108" t="s">
        <v>608</v>
      </c>
      <c r="D2358" s="172" t="s">
        <v>22</v>
      </c>
      <c r="E2358" s="168">
        <v>5</v>
      </c>
      <c r="F2358" s="23">
        <v>28</v>
      </c>
      <c r="G2358" s="23">
        <f t="shared" si="206"/>
        <v>140</v>
      </c>
      <c r="H2358" s="186"/>
      <c r="I2358" s="186"/>
      <c r="J2358" s="233"/>
      <c r="K2358" s="168"/>
      <c r="L2358" s="169"/>
      <c r="M2358" s="168"/>
    </row>
    <row r="2359" spans="1:13" ht="24">
      <c r="A2359" s="608"/>
      <c r="B2359" s="517"/>
      <c r="C2359" s="109" t="s">
        <v>607</v>
      </c>
      <c r="D2359" s="172" t="s">
        <v>50</v>
      </c>
      <c r="E2359" s="168">
        <v>0.5</v>
      </c>
      <c r="F2359" s="23">
        <v>1026</v>
      </c>
      <c r="G2359" s="23">
        <f t="shared" si="206"/>
        <v>513</v>
      </c>
      <c r="H2359" s="186"/>
      <c r="I2359" s="186"/>
      <c r="J2359" s="233"/>
      <c r="K2359" s="186"/>
      <c r="L2359" s="187"/>
      <c r="M2359" s="168"/>
    </row>
    <row r="2360" spans="1:13">
      <c r="A2360" s="519" t="s">
        <v>127</v>
      </c>
      <c r="B2360" s="519"/>
      <c r="C2360" s="519"/>
      <c r="D2360" s="519"/>
      <c r="E2360" s="519"/>
      <c r="F2360" s="519"/>
      <c r="G2360" s="14">
        <f>SUM(G2343:G2359)</f>
        <v>1659.8576</v>
      </c>
      <c r="H2360" s="168"/>
      <c r="I2360" s="168"/>
      <c r="J2360" s="168"/>
      <c r="K2360" s="168"/>
      <c r="L2360" s="168"/>
      <c r="M2360" s="14">
        <f>G2360</f>
        <v>1659.8576</v>
      </c>
    </row>
    <row r="2361" spans="1:13">
      <c r="A2361" s="522" t="s">
        <v>741</v>
      </c>
      <c r="B2361" s="663" t="s">
        <v>629</v>
      </c>
      <c r="C2361" s="108" t="s">
        <v>552</v>
      </c>
      <c r="D2361" s="172" t="s">
        <v>147</v>
      </c>
      <c r="E2361" s="168">
        <v>3</v>
      </c>
      <c r="F2361" s="23">
        <v>2.7</v>
      </c>
      <c r="G2361" s="23">
        <f>E2361*F2361</f>
        <v>8.1000000000000014</v>
      </c>
      <c r="H2361" s="168"/>
      <c r="I2361" s="168"/>
      <c r="J2361" s="233"/>
      <c r="K2361" s="233"/>
      <c r="L2361" s="233"/>
      <c r="M2361" s="233"/>
    </row>
    <row r="2362" spans="1:13">
      <c r="A2362" s="523"/>
      <c r="B2362" s="517"/>
      <c r="C2362" s="108" t="s">
        <v>553</v>
      </c>
      <c r="D2362" s="172" t="s">
        <v>147</v>
      </c>
      <c r="E2362" s="168">
        <v>2</v>
      </c>
      <c r="F2362" s="23">
        <v>4</v>
      </c>
      <c r="G2362" s="23">
        <f>E2362*F2362</f>
        <v>8</v>
      </c>
      <c r="H2362" s="168"/>
      <c r="I2362" s="168"/>
      <c r="J2362" s="233"/>
      <c r="K2362" s="168"/>
      <c r="L2362" s="169"/>
      <c r="M2362" s="168"/>
    </row>
    <row r="2363" spans="1:13">
      <c r="A2363" s="523"/>
      <c r="B2363" s="517"/>
      <c r="C2363" s="108" t="s">
        <v>554</v>
      </c>
      <c r="D2363" s="172" t="s">
        <v>147</v>
      </c>
      <c r="E2363" s="168">
        <v>2</v>
      </c>
      <c r="F2363" s="23">
        <v>154</v>
      </c>
      <c r="G2363" s="23">
        <f>E2363*F2363</f>
        <v>308</v>
      </c>
      <c r="H2363" s="168"/>
      <c r="I2363" s="168"/>
      <c r="J2363" s="233"/>
      <c r="K2363" s="168"/>
      <c r="L2363" s="169"/>
      <c r="M2363" s="168"/>
    </row>
    <row r="2364" spans="1:13">
      <c r="A2364" s="523"/>
      <c r="B2364" s="517"/>
      <c r="C2364" s="108" t="s">
        <v>562</v>
      </c>
      <c r="D2364" s="172" t="s">
        <v>147</v>
      </c>
      <c r="E2364" s="168">
        <v>1</v>
      </c>
      <c r="F2364" s="23">
        <v>13.6</v>
      </c>
      <c r="G2364" s="23">
        <f>E2364*F2364</f>
        <v>13.6</v>
      </c>
      <c r="H2364" s="168"/>
      <c r="I2364" s="168"/>
      <c r="J2364" s="233"/>
      <c r="K2364" s="168"/>
      <c r="L2364" s="169"/>
      <c r="M2364" s="168"/>
    </row>
    <row r="2365" spans="1:13">
      <c r="A2365" s="523"/>
      <c r="B2365" s="517"/>
      <c r="C2365" s="108" t="s">
        <v>622</v>
      </c>
      <c r="D2365" s="172" t="s">
        <v>147</v>
      </c>
      <c r="E2365" s="168">
        <v>2</v>
      </c>
      <c r="F2365" s="23">
        <v>51</v>
      </c>
      <c r="G2365" s="23">
        <f>E2365*F2365</f>
        <v>102</v>
      </c>
      <c r="H2365" s="168"/>
      <c r="I2365" s="168"/>
      <c r="J2365" s="233"/>
      <c r="K2365" s="168"/>
      <c r="L2365" s="169"/>
      <c r="M2365" s="168"/>
    </row>
    <row r="2366" spans="1:13">
      <c r="A2366" s="523"/>
      <c r="B2366" s="517"/>
      <c r="C2366" s="108" t="s">
        <v>563</v>
      </c>
      <c r="D2366" s="172" t="s">
        <v>50</v>
      </c>
      <c r="E2366" s="168">
        <v>0.05</v>
      </c>
      <c r="F2366" s="23">
        <v>2650</v>
      </c>
      <c r="G2366" s="23">
        <f t="shared" ref="G2366:G2378" si="207">E2366*F2366</f>
        <v>132.5</v>
      </c>
      <c r="H2366" s="168"/>
      <c r="I2366" s="168"/>
      <c r="J2366" s="233"/>
      <c r="K2366" s="168"/>
      <c r="L2366" s="169"/>
      <c r="M2366" s="168"/>
    </row>
    <row r="2367" spans="1:13">
      <c r="A2367" s="523"/>
      <c r="B2367" s="517"/>
      <c r="C2367" s="108" t="s">
        <v>144</v>
      </c>
      <c r="D2367" s="172" t="s">
        <v>143</v>
      </c>
      <c r="E2367" s="168">
        <v>0.05</v>
      </c>
      <c r="F2367" s="23">
        <v>190</v>
      </c>
      <c r="G2367" s="23">
        <f t="shared" si="207"/>
        <v>9.5</v>
      </c>
      <c r="H2367" s="168"/>
      <c r="I2367" s="168"/>
      <c r="J2367" s="233"/>
      <c r="K2367" s="168"/>
      <c r="L2367" s="169"/>
      <c r="M2367" s="168"/>
    </row>
    <row r="2368" spans="1:13">
      <c r="A2368" s="523"/>
      <c r="B2368" s="517"/>
      <c r="C2368" s="108" t="s">
        <v>558</v>
      </c>
      <c r="D2368" s="172" t="s">
        <v>147</v>
      </c>
      <c r="E2368" s="168">
        <v>2</v>
      </c>
      <c r="F2368" s="23">
        <v>44.25</v>
      </c>
      <c r="G2368" s="23">
        <f t="shared" si="207"/>
        <v>88.5</v>
      </c>
      <c r="H2368" s="168"/>
      <c r="I2368" s="168"/>
      <c r="J2368" s="233"/>
      <c r="K2368" s="168"/>
      <c r="L2368" s="169"/>
      <c r="M2368" s="168"/>
    </row>
    <row r="2369" spans="1:13" ht="24">
      <c r="A2369" s="523"/>
      <c r="B2369" s="517"/>
      <c r="C2369" s="109" t="s">
        <v>611</v>
      </c>
      <c r="D2369" s="172" t="s">
        <v>50</v>
      </c>
      <c r="E2369" s="168">
        <v>0.05</v>
      </c>
      <c r="F2369" s="23">
        <v>1631.26</v>
      </c>
      <c r="G2369" s="23">
        <f t="shared" si="207"/>
        <v>81.563000000000002</v>
      </c>
      <c r="H2369" s="168"/>
      <c r="I2369" s="168"/>
      <c r="J2369" s="233"/>
      <c r="K2369" s="168"/>
      <c r="L2369" s="169"/>
      <c r="M2369" s="168"/>
    </row>
    <row r="2370" spans="1:13">
      <c r="A2370" s="523"/>
      <c r="B2370" s="517"/>
      <c r="C2370" s="108" t="s">
        <v>555</v>
      </c>
      <c r="D2370" s="172" t="s">
        <v>147</v>
      </c>
      <c r="E2370" s="168">
        <v>2</v>
      </c>
      <c r="F2370" s="23">
        <v>44</v>
      </c>
      <c r="G2370" s="23">
        <f t="shared" si="207"/>
        <v>88</v>
      </c>
      <c r="H2370" s="168"/>
      <c r="I2370" s="168"/>
      <c r="J2370" s="233"/>
      <c r="K2370" s="168"/>
      <c r="L2370" s="169"/>
      <c r="M2370" s="168"/>
    </row>
    <row r="2371" spans="1:13">
      <c r="A2371" s="523"/>
      <c r="B2371" s="517"/>
      <c r="C2371" s="109" t="s">
        <v>609</v>
      </c>
      <c r="D2371" s="172" t="s">
        <v>147</v>
      </c>
      <c r="E2371" s="168">
        <v>3</v>
      </c>
      <c r="F2371" s="23">
        <v>11</v>
      </c>
      <c r="G2371" s="23">
        <f t="shared" si="207"/>
        <v>33</v>
      </c>
      <c r="H2371" s="168"/>
      <c r="I2371" s="168"/>
      <c r="J2371" s="233"/>
      <c r="K2371" s="168"/>
      <c r="L2371" s="169"/>
      <c r="M2371" s="168"/>
    </row>
    <row r="2372" spans="1:13">
      <c r="A2372" s="523"/>
      <c r="B2372" s="517"/>
      <c r="C2372" s="108" t="s">
        <v>612</v>
      </c>
      <c r="D2372" s="172" t="s">
        <v>147</v>
      </c>
      <c r="E2372" s="168">
        <v>2</v>
      </c>
      <c r="F2372" s="23">
        <v>11.37</v>
      </c>
      <c r="G2372" s="23">
        <f t="shared" si="207"/>
        <v>22.74</v>
      </c>
      <c r="H2372" s="168"/>
      <c r="I2372" s="168"/>
      <c r="J2372" s="233"/>
      <c r="K2372" s="168"/>
      <c r="L2372" s="169"/>
      <c r="M2372" s="168"/>
    </row>
    <row r="2373" spans="1:13">
      <c r="A2373" s="523"/>
      <c r="B2373" s="517"/>
      <c r="C2373" s="108" t="s">
        <v>612</v>
      </c>
      <c r="D2373" s="172" t="s">
        <v>147</v>
      </c>
      <c r="E2373" s="168">
        <v>1</v>
      </c>
      <c r="F2373" s="23">
        <v>11.37</v>
      </c>
      <c r="G2373" s="23">
        <f t="shared" si="207"/>
        <v>11.37</v>
      </c>
      <c r="H2373" s="168"/>
      <c r="I2373" s="168"/>
      <c r="J2373" s="233"/>
      <c r="K2373" s="168"/>
      <c r="L2373" s="169"/>
      <c r="M2373" s="168"/>
    </row>
    <row r="2374" spans="1:13">
      <c r="A2374" s="523"/>
      <c r="B2374" s="517"/>
      <c r="C2374" s="108" t="s">
        <v>619</v>
      </c>
      <c r="D2374" s="172" t="s">
        <v>147</v>
      </c>
      <c r="E2374" s="168">
        <v>1</v>
      </c>
      <c r="F2374" s="23">
        <v>23.4</v>
      </c>
      <c r="G2374" s="23">
        <f t="shared" si="207"/>
        <v>23.4</v>
      </c>
      <c r="H2374" s="168"/>
      <c r="I2374" s="168"/>
      <c r="J2374" s="233"/>
      <c r="K2374" s="168"/>
      <c r="L2374" s="169"/>
      <c r="M2374" s="168"/>
    </row>
    <row r="2375" spans="1:13">
      <c r="A2375" s="523"/>
      <c r="B2375" s="517"/>
      <c r="C2375" s="108" t="s">
        <v>623</v>
      </c>
      <c r="D2375" s="172" t="s">
        <v>147</v>
      </c>
      <c r="E2375" s="168">
        <v>1</v>
      </c>
      <c r="F2375" s="23">
        <v>150</v>
      </c>
      <c r="G2375" s="23">
        <f t="shared" si="207"/>
        <v>150</v>
      </c>
      <c r="H2375" s="168"/>
      <c r="I2375" s="168"/>
      <c r="J2375" s="233"/>
      <c r="K2375" s="168"/>
      <c r="L2375" s="169"/>
      <c r="M2375" s="168"/>
    </row>
    <row r="2376" spans="1:13">
      <c r="A2376" s="523"/>
      <c r="B2376" s="517"/>
      <c r="C2376" s="108" t="s">
        <v>572</v>
      </c>
      <c r="D2376" s="172" t="s">
        <v>22</v>
      </c>
      <c r="E2376" s="168">
        <v>0.02</v>
      </c>
      <c r="F2376" s="23">
        <v>16.23</v>
      </c>
      <c r="G2376" s="23">
        <f t="shared" si="207"/>
        <v>0.3246</v>
      </c>
      <c r="H2376" s="168"/>
      <c r="I2376" s="168"/>
      <c r="J2376" s="233"/>
      <c r="K2376" s="168"/>
      <c r="L2376" s="169"/>
      <c r="M2376" s="168"/>
    </row>
    <row r="2377" spans="1:13">
      <c r="A2377" s="523"/>
      <c r="B2377" s="517"/>
      <c r="C2377" s="108" t="s">
        <v>608</v>
      </c>
      <c r="D2377" s="172" t="s">
        <v>22</v>
      </c>
      <c r="E2377" s="168">
        <v>5</v>
      </c>
      <c r="F2377" s="23">
        <v>28</v>
      </c>
      <c r="G2377" s="23">
        <f t="shared" si="207"/>
        <v>140</v>
      </c>
      <c r="H2377" s="168"/>
      <c r="I2377" s="168"/>
      <c r="J2377" s="233"/>
      <c r="K2377" s="168"/>
      <c r="L2377" s="169"/>
      <c r="M2377" s="168"/>
    </row>
    <row r="2378" spans="1:13" ht="24">
      <c r="A2378" s="523"/>
      <c r="B2378" s="517"/>
      <c r="C2378" s="109" t="s">
        <v>607</v>
      </c>
      <c r="D2378" s="172" t="s">
        <v>50</v>
      </c>
      <c r="E2378" s="168">
        <v>0.5</v>
      </c>
      <c r="F2378" s="23">
        <v>1026</v>
      </c>
      <c r="G2378" s="23">
        <f t="shared" si="207"/>
        <v>513</v>
      </c>
      <c r="H2378" s="168"/>
      <c r="I2378" s="168"/>
      <c r="J2378" s="233"/>
      <c r="K2378" s="168"/>
      <c r="L2378" s="169"/>
      <c r="M2378" s="168"/>
    </row>
    <row r="2379" spans="1:13">
      <c r="A2379" s="519" t="s">
        <v>127</v>
      </c>
      <c r="B2379" s="519"/>
      <c r="C2379" s="519"/>
      <c r="D2379" s="519"/>
      <c r="E2379" s="519"/>
      <c r="F2379" s="519"/>
      <c r="G2379" s="14">
        <f>SUM(G2361:G2378)</f>
        <v>1733.5976000000001</v>
      </c>
      <c r="H2379" s="168"/>
      <c r="I2379" s="168"/>
      <c r="J2379" s="168"/>
      <c r="K2379" s="168"/>
      <c r="L2379" s="168"/>
      <c r="M2379" s="14">
        <f>G2379</f>
        <v>1733.5976000000001</v>
      </c>
    </row>
    <row r="2380" spans="1:13" ht="15.75">
      <c r="A2380" s="677" t="s">
        <v>833</v>
      </c>
      <c r="B2380" s="678"/>
      <c r="C2380" s="678"/>
      <c r="D2380" s="678"/>
      <c r="E2380" s="678"/>
      <c r="F2380" s="678"/>
      <c r="G2380" s="678"/>
      <c r="H2380" s="678"/>
      <c r="I2380" s="619"/>
      <c r="J2380" s="619"/>
      <c r="K2380" s="619"/>
      <c r="L2380" s="619"/>
      <c r="M2380" s="620"/>
    </row>
    <row r="2381" spans="1:13" ht="24">
      <c r="A2381" s="536" t="s">
        <v>847</v>
      </c>
      <c r="B2381" s="665" t="s">
        <v>1104</v>
      </c>
      <c r="C2381" s="142" t="s">
        <v>611</v>
      </c>
      <c r="D2381" s="172" t="s">
        <v>50</v>
      </c>
      <c r="E2381" s="168">
        <v>0.05</v>
      </c>
      <c r="F2381" s="23">
        <v>1631.26</v>
      </c>
      <c r="G2381" s="23">
        <f t="shared" ref="G2381:G2382" si="208">E2381*F2381</f>
        <v>81.563000000000002</v>
      </c>
      <c r="H2381" s="290"/>
      <c r="I2381" s="290"/>
      <c r="J2381" s="290"/>
      <c r="K2381" s="290"/>
      <c r="L2381" s="290"/>
      <c r="M2381" s="290"/>
    </row>
    <row r="2382" spans="1:13">
      <c r="A2382" s="542"/>
      <c r="B2382" s="666"/>
      <c r="C2382" s="143" t="s">
        <v>150</v>
      </c>
      <c r="D2382" s="172" t="s">
        <v>146</v>
      </c>
      <c r="E2382" s="168">
        <v>1</v>
      </c>
      <c r="F2382" s="27">
        <v>23.5</v>
      </c>
      <c r="G2382" s="169">
        <f t="shared" si="208"/>
        <v>23.5</v>
      </c>
      <c r="H2382" s="290"/>
      <c r="I2382" s="290"/>
      <c r="J2382" s="290"/>
      <c r="K2382" s="290"/>
      <c r="L2382" s="290"/>
      <c r="M2382" s="290"/>
    </row>
    <row r="2383" spans="1:13">
      <c r="A2383" s="542"/>
      <c r="B2383" s="679"/>
      <c r="C2383" s="143" t="s">
        <v>79</v>
      </c>
      <c r="D2383" s="172" t="s">
        <v>143</v>
      </c>
      <c r="E2383" s="168">
        <v>0.1</v>
      </c>
      <c r="F2383" s="27">
        <v>198.36</v>
      </c>
      <c r="G2383" s="169">
        <f t="shared" ref="G2383" si="209">E2383*F2383</f>
        <v>19.836000000000002</v>
      </c>
      <c r="H2383" s="290"/>
      <c r="I2383" s="290"/>
      <c r="J2383" s="290"/>
      <c r="K2383" s="290"/>
      <c r="L2383" s="290"/>
      <c r="M2383" s="290"/>
    </row>
    <row r="2384" spans="1:13">
      <c r="A2384" s="542"/>
      <c r="B2384" s="679"/>
      <c r="C2384" s="144" t="s">
        <v>59</v>
      </c>
      <c r="D2384" s="172" t="s">
        <v>147</v>
      </c>
      <c r="E2384" s="168">
        <v>1</v>
      </c>
      <c r="F2384" s="168">
        <v>2.64</v>
      </c>
      <c r="G2384" s="169">
        <f>E2384*F2384</f>
        <v>2.64</v>
      </c>
      <c r="H2384" s="290"/>
      <c r="I2384" s="290"/>
      <c r="J2384" s="290"/>
      <c r="K2384" s="290"/>
      <c r="L2384" s="290"/>
      <c r="M2384" s="290"/>
    </row>
    <row r="2385" spans="1:13">
      <c r="A2385" s="543"/>
      <c r="B2385" s="680"/>
      <c r="C2385" s="148" t="s">
        <v>878</v>
      </c>
      <c r="D2385" s="275" t="s">
        <v>268</v>
      </c>
      <c r="E2385" s="149">
        <v>1</v>
      </c>
      <c r="F2385" s="149">
        <v>28.76</v>
      </c>
      <c r="G2385" s="169">
        <f>E2385*F2385</f>
        <v>28.76</v>
      </c>
      <c r="H2385" s="290"/>
      <c r="I2385" s="290"/>
      <c r="J2385" s="290"/>
      <c r="K2385" s="290"/>
      <c r="L2385" s="290"/>
      <c r="M2385" s="290"/>
    </row>
    <row r="2386" spans="1:13">
      <c r="A2386" s="519" t="s">
        <v>127</v>
      </c>
      <c r="B2386" s="519"/>
      <c r="C2386" s="519"/>
      <c r="D2386" s="519"/>
      <c r="E2386" s="519"/>
      <c r="F2386" s="519"/>
      <c r="G2386" s="150">
        <f>SUM(G2381:G2385)</f>
        <v>156.29900000000001</v>
      </c>
      <c r="H2386" s="290"/>
      <c r="I2386" s="290"/>
      <c r="J2386" s="290"/>
      <c r="K2386" s="290"/>
      <c r="L2386" s="290"/>
      <c r="M2386" s="151">
        <f>G2386</f>
        <v>156.29900000000001</v>
      </c>
    </row>
    <row r="2387" spans="1:13" ht="22.5">
      <c r="A2387" s="224" t="s">
        <v>849</v>
      </c>
      <c r="B2387" s="665" t="s">
        <v>1105</v>
      </c>
      <c r="C2387" s="152" t="s">
        <v>880</v>
      </c>
      <c r="D2387" s="276" t="s">
        <v>881</v>
      </c>
      <c r="E2387" s="153">
        <v>4.2000000000000003E-2</v>
      </c>
      <c r="F2387" s="153">
        <v>1050</v>
      </c>
      <c r="G2387" s="23">
        <f t="shared" ref="G2387:G2392" si="210">E2387*F2387</f>
        <v>44.1</v>
      </c>
      <c r="H2387" s="290"/>
      <c r="I2387" s="290"/>
      <c r="J2387" s="290"/>
      <c r="K2387" s="290"/>
      <c r="L2387" s="290"/>
      <c r="M2387" s="290"/>
    </row>
    <row r="2388" spans="1:13" ht="24">
      <c r="A2388" s="224"/>
      <c r="B2388" s="668"/>
      <c r="C2388" s="146" t="s">
        <v>611</v>
      </c>
      <c r="D2388" s="172" t="s">
        <v>50</v>
      </c>
      <c r="E2388" s="168">
        <v>0.05</v>
      </c>
      <c r="F2388" s="23">
        <v>1631.26</v>
      </c>
      <c r="G2388" s="23">
        <f t="shared" si="210"/>
        <v>81.563000000000002</v>
      </c>
      <c r="H2388" s="290"/>
      <c r="I2388" s="290"/>
      <c r="J2388" s="290"/>
      <c r="K2388" s="290"/>
      <c r="L2388" s="290"/>
      <c r="M2388" s="290"/>
    </row>
    <row r="2389" spans="1:13">
      <c r="A2389" s="224"/>
      <c r="B2389" s="668"/>
      <c r="C2389" s="147" t="s">
        <v>150</v>
      </c>
      <c r="D2389" s="172" t="s">
        <v>146</v>
      </c>
      <c r="E2389" s="168">
        <v>1</v>
      </c>
      <c r="F2389" s="27">
        <v>23.5</v>
      </c>
      <c r="G2389" s="169">
        <f t="shared" si="210"/>
        <v>23.5</v>
      </c>
      <c r="H2389" s="290"/>
      <c r="I2389" s="290"/>
      <c r="J2389" s="290"/>
      <c r="K2389" s="290"/>
      <c r="L2389" s="290"/>
      <c r="M2389" s="290"/>
    </row>
    <row r="2390" spans="1:13">
      <c r="A2390" s="224"/>
      <c r="B2390" s="668"/>
      <c r="C2390" s="147" t="s">
        <v>79</v>
      </c>
      <c r="D2390" s="172" t="s">
        <v>143</v>
      </c>
      <c r="E2390" s="168">
        <v>0.1</v>
      </c>
      <c r="F2390" s="27">
        <v>198.36</v>
      </c>
      <c r="G2390" s="169">
        <f t="shared" si="210"/>
        <v>19.836000000000002</v>
      </c>
      <c r="H2390" s="290"/>
      <c r="I2390" s="290"/>
      <c r="J2390" s="290"/>
      <c r="K2390" s="290"/>
      <c r="L2390" s="290"/>
      <c r="M2390" s="290"/>
    </row>
    <row r="2391" spans="1:13">
      <c r="A2391" s="224"/>
      <c r="B2391" s="668"/>
      <c r="C2391" s="152" t="s">
        <v>882</v>
      </c>
      <c r="D2391" s="276" t="s">
        <v>34</v>
      </c>
      <c r="E2391" s="153">
        <v>0.1</v>
      </c>
      <c r="F2391" s="153">
        <v>2530</v>
      </c>
      <c r="G2391" s="169">
        <f t="shared" si="210"/>
        <v>253</v>
      </c>
      <c r="H2391" s="290"/>
      <c r="I2391" s="290"/>
      <c r="J2391" s="290"/>
      <c r="K2391" s="290"/>
      <c r="L2391" s="290"/>
      <c r="M2391" s="290"/>
    </row>
    <row r="2392" spans="1:13">
      <c r="A2392" s="101"/>
      <c r="B2392" s="669"/>
      <c r="C2392" s="133" t="s">
        <v>883</v>
      </c>
      <c r="D2392" s="276" t="s">
        <v>34</v>
      </c>
      <c r="E2392" s="153">
        <v>0.3</v>
      </c>
      <c r="F2392" s="153">
        <v>550</v>
      </c>
      <c r="G2392" s="169">
        <f t="shared" si="210"/>
        <v>165</v>
      </c>
      <c r="H2392" s="290"/>
      <c r="I2392" s="290"/>
      <c r="J2392" s="290"/>
      <c r="K2392" s="290"/>
      <c r="L2392" s="290"/>
      <c r="M2392" s="290"/>
    </row>
    <row r="2393" spans="1:13">
      <c r="A2393" s="519" t="s">
        <v>127</v>
      </c>
      <c r="B2393" s="519"/>
      <c r="C2393" s="519"/>
      <c r="D2393" s="519"/>
      <c r="E2393" s="519"/>
      <c r="F2393" s="519"/>
      <c r="G2393" s="150">
        <f>SUM(G2387:G2392)</f>
        <v>586.99900000000002</v>
      </c>
      <c r="H2393" s="290"/>
      <c r="I2393" s="290"/>
      <c r="J2393" s="290"/>
      <c r="K2393" s="290"/>
      <c r="L2393" s="290"/>
      <c r="M2393" s="154">
        <f>G2393</f>
        <v>586.99900000000002</v>
      </c>
    </row>
    <row r="2394" spans="1:13" ht="63.75">
      <c r="A2394" s="224" t="s">
        <v>849</v>
      </c>
      <c r="B2394" s="270" t="s">
        <v>1106</v>
      </c>
      <c r="C2394" s="133"/>
      <c r="D2394" s="276"/>
      <c r="E2394" s="153"/>
      <c r="F2394" s="153"/>
      <c r="G2394" s="153"/>
      <c r="H2394" s="290"/>
      <c r="I2394" s="290"/>
      <c r="J2394" s="290"/>
      <c r="K2394" s="290"/>
      <c r="L2394" s="290"/>
      <c r="M2394" s="290"/>
    </row>
    <row r="2395" spans="1:13">
      <c r="A2395" s="101" t="s">
        <v>879</v>
      </c>
      <c r="B2395" s="269"/>
      <c r="C2395" s="133"/>
      <c r="D2395" s="276"/>
      <c r="E2395" s="153"/>
      <c r="F2395" s="153"/>
      <c r="G2395" s="153"/>
      <c r="H2395" s="290"/>
      <c r="I2395" s="290"/>
      <c r="J2395" s="290"/>
      <c r="K2395" s="290"/>
      <c r="L2395" s="290"/>
      <c r="M2395" s="290"/>
    </row>
    <row r="2396" spans="1:13" ht="15.75">
      <c r="A2396" s="670" t="s">
        <v>1182</v>
      </c>
      <c r="B2396" s="670"/>
      <c r="C2396" s="670"/>
      <c r="D2396" s="670"/>
      <c r="E2396" s="670"/>
      <c r="F2396" s="670"/>
      <c r="G2396" s="670"/>
      <c r="H2396" s="670"/>
      <c r="I2396" s="670"/>
      <c r="J2396" s="670"/>
      <c r="K2396" s="670"/>
      <c r="L2396" s="670"/>
      <c r="M2396" s="670"/>
    </row>
    <row r="2397" spans="1:13">
      <c r="A2397" s="671" t="s">
        <v>1180</v>
      </c>
      <c r="B2397" s="673" t="s">
        <v>1162</v>
      </c>
      <c r="C2397" s="227" t="s">
        <v>1163</v>
      </c>
      <c r="D2397" s="274" t="s">
        <v>1164</v>
      </c>
      <c r="E2397" s="34">
        <v>10</v>
      </c>
      <c r="F2397" s="372">
        <f>102/1000</f>
        <v>0.10199999999999999</v>
      </c>
      <c r="G2397" s="372">
        <f>E2397*F2397</f>
        <v>1.02</v>
      </c>
      <c r="H2397" s="277"/>
      <c r="I2397" s="373"/>
      <c r="J2397" s="374"/>
      <c r="K2397" s="277"/>
      <c r="L2397" s="278"/>
      <c r="M2397" s="676"/>
    </row>
    <row r="2398" spans="1:13">
      <c r="A2398" s="672"/>
      <c r="B2398" s="674"/>
      <c r="C2398" s="191" t="s">
        <v>1165</v>
      </c>
      <c r="D2398" s="274" t="s">
        <v>1164</v>
      </c>
      <c r="E2398" s="34">
        <v>20</v>
      </c>
      <c r="F2398" s="375">
        <f>207/1000</f>
        <v>0.20699999999999999</v>
      </c>
      <c r="G2398" s="372">
        <f t="shared" ref="G2398:G2414" si="211">E2398*F2398</f>
        <v>4.1399999999999997</v>
      </c>
      <c r="H2398" s="277"/>
      <c r="I2398" s="373"/>
      <c r="J2398" s="374"/>
      <c r="K2398" s="277"/>
      <c r="L2398" s="278"/>
      <c r="M2398" s="676"/>
    </row>
    <row r="2399" spans="1:13">
      <c r="A2399" s="672"/>
      <c r="B2399" s="674"/>
      <c r="C2399" s="191" t="s">
        <v>1166</v>
      </c>
      <c r="D2399" s="274" t="s">
        <v>1164</v>
      </c>
      <c r="E2399" s="34">
        <v>20</v>
      </c>
      <c r="F2399" s="375">
        <f>235/1000</f>
        <v>0.23499999999999999</v>
      </c>
      <c r="G2399" s="372">
        <f t="shared" si="211"/>
        <v>4.6999999999999993</v>
      </c>
      <c r="H2399" s="277"/>
      <c r="I2399" s="373"/>
      <c r="J2399" s="374"/>
      <c r="K2399" s="277"/>
      <c r="L2399" s="278"/>
      <c r="M2399" s="676"/>
    </row>
    <row r="2400" spans="1:13">
      <c r="A2400" s="672"/>
      <c r="B2400" s="674"/>
      <c r="C2400" s="191" t="s">
        <v>1167</v>
      </c>
      <c r="D2400" s="274" t="s">
        <v>1164</v>
      </c>
      <c r="E2400" s="34">
        <v>0.01</v>
      </c>
      <c r="F2400" s="375">
        <v>76</v>
      </c>
      <c r="G2400" s="372">
        <f t="shared" si="211"/>
        <v>0.76</v>
      </c>
      <c r="H2400" s="277"/>
      <c r="I2400" s="373"/>
      <c r="J2400" s="374"/>
      <c r="K2400" s="277"/>
      <c r="L2400" s="278"/>
      <c r="M2400" s="676"/>
    </row>
    <row r="2401" spans="1:13">
      <c r="A2401" s="672"/>
      <c r="B2401" s="674"/>
      <c r="C2401" s="191" t="s">
        <v>78</v>
      </c>
      <c r="D2401" s="274" t="s">
        <v>22</v>
      </c>
      <c r="E2401" s="34">
        <v>3</v>
      </c>
      <c r="F2401" s="375">
        <f>28/1000</f>
        <v>2.8000000000000001E-2</v>
      </c>
      <c r="G2401" s="372">
        <f t="shared" si="211"/>
        <v>8.4000000000000005E-2</v>
      </c>
      <c r="H2401" s="376"/>
      <c r="I2401" s="377"/>
      <c r="J2401" s="378"/>
      <c r="K2401" s="376"/>
      <c r="L2401" s="379"/>
      <c r="M2401" s="676"/>
    </row>
    <row r="2402" spans="1:13">
      <c r="A2402" s="672"/>
      <c r="B2402" s="674"/>
      <c r="C2402" s="191" t="s">
        <v>79</v>
      </c>
      <c r="D2402" s="274" t="s">
        <v>1164</v>
      </c>
      <c r="E2402" s="34">
        <v>1</v>
      </c>
      <c r="F2402" s="375">
        <f>198.36/1000</f>
        <v>0.19836000000000001</v>
      </c>
      <c r="G2402" s="372">
        <f t="shared" si="211"/>
        <v>0.19836000000000001</v>
      </c>
      <c r="H2402" s="376"/>
      <c r="I2402" s="377"/>
      <c r="J2402" s="378"/>
      <c r="K2402" s="376"/>
      <c r="L2402" s="379"/>
      <c r="M2402" s="676"/>
    </row>
    <row r="2403" spans="1:13">
      <c r="A2403" s="672"/>
      <c r="B2403" s="674"/>
      <c r="C2403" s="191" t="s">
        <v>1168</v>
      </c>
      <c r="D2403" s="274" t="s">
        <v>27</v>
      </c>
      <c r="E2403" s="34">
        <v>1</v>
      </c>
      <c r="F2403" s="375">
        <f>380/1000</f>
        <v>0.38</v>
      </c>
      <c r="G2403" s="372">
        <f t="shared" si="211"/>
        <v>0.38</v>
      </c>
      <c r="H2403" s="376"/>
      <c r="I2403" s="377"/>
      <c r="J2403" s="378"/>
      <c r="K2403" s="376"/>
      <c r="L2403" s="379"/>
      <c r="M2403" s="676"/>
    </row>
    <row r="2404" spans="1:13">
      <c r="A2404" s="672"/>
      <c r="B2404" s="674"/>
      <c r="C2404" s="191" t="s">
        <v>1169</v>
      </c>
      <c r="D2404" s="274" t="s">
        <v>1164</v>
      </c>
      <c r="E2404" s="34">
        <v>10</v>
      </c>
      <c r="F2404" s="375">
        <f>1900/1000</f>
        <v>1.9</v>
      </c>
      <c r="G2404" s="372">
        <f t="shared" si="211"/>
        <v>19</v>
      </c>
      <c r="H2404" s="376"/>
      <c r="I2404" s="377"/>
      <c r="J2404" s="378"/>
      <c r="K2404" s="376"/>
      <c r="L2404" s="379"/>
      <c r="M2404" s="676"/>
    </row>
    <row r="2405" spans="1:13">
      <c r="A2405" s="672"/>
      <c r="B2405" s="674"/>
      <c r="C2405" s="191" t="s">
        <v>1170</v>
      </c>
      <c r="D2405" s="274" t="s">
        <v>1164</v>
      </c>
      <c r="E2405" s="34">
        <v>10</v>
      </c>
      <c r="F2405" s="375">
        <f>324/1000</f>
        <v>0.32400000000000001</v>
      </c>
      <c r="G2405" s="372">
        <f t="shared" si="211"/>
        <v>3.24</v>
      </c>
      <c r="H2405" s="376"/>
      <c r="I2405" s="377"/>
      <c r="J2405" s="378"/>
      <c r="K2405" s="376"/>
      <c r="L2405" s="379"/>
      <c r="M2405" s="676"/>
    </row>
    <row r="2406" spans="1:13">
      <c r="A2406" s="672"/>
      <c r="B2406" s="674"/>
      <c r="C2406" s="191" t="s">
        <v>1171</v>
      </c>
      <c r="D2406" s="274" t="s">
        <v>1164</v>
      </c>
      <c r="E2406" s="34">
        <v>30</v>
      </c>
      <c r="F2406" s="375">
        <f>145/1000</f>
        <v>0.14499999999999999</v>
      </c>
      <c r="G2406" s="372">
        <f t="shared" si="211"/>
        <v>4.3499999999999996</v>
      </c>
      <c r="H2406" s="376"/>
      <c r="I2406" s="377"/>
      <c r="J2406" s="378"/>
      <c r="K2406" s="376"/>
      <c r="L2406" s="379"/>
      <c r="M2406" s="676"/>
    </row>
    <row r="2407" spans="1:13">
      <c r="A2407" s="672"/>
      <c r="B2407" s="674"/>
      <c r="C2407" s="191" t="s">
        <v>1172</v>
      </c>
      <c r="D2407" s="274" t="s">
        <v>1164</v>
      </c>
      <c r="E2407" s="34">
        <v>1</v>
      </c>
      <c r="F2407" s="375">
        <f>145/1000</f>
        <v>0.14499999999999999</v>
      </c>
      <c r="G2407" s="372">
        <f t="shared" si="211"/>
        <v>0.14499999999999999</v>
      </c>
      <c r="H2407" s="376"/>
      <c r="I2407" s="377"/>
      <c r="J2407" s="378"/>
      <c r="K2407" s="376"/>
      <c r="L2407" s="379"/>
      <c r="M2407" s="676"/>
    </row>
    <row r="2408" spans="1:13">
      <c r="A2408" s="672"/>
      <c r="B2408" s="674"/>
      <c r="C2408" s="124" t="s">
        <v>1173</v>
      </c>
      <c r="D2408" s="274" t="s">
        <v>146</v>
      </c>
      <c r="E2408" s="34">
        <v>3</v>
      </c>
      <c r="F2408" s="375">
        <v>23.5</v>
      </c>
      <c r="G2408" s="372">
        <f t="shared" si="211"/>
        <v>70.5</v>
      </c>
      <c r="H2408" s="376"/>
      <c r="I2408" s="377"/>
      <c r="J2408" s="378"/>
      <c r="K2408" s="376"/>
      <c r="L2408" s="379"/>
      <c r="M2408" s="676"/>
    </row>
    <row r="2409" spans="1:13">
      <c r="A2409" s="672"/>
      <c r="B2409" s="674"/>
      <c r="C2409" s="191" t="s">
        <v>1174</v>
      </c>
      <c r="D2409" s="274" t="s">
        <v>1164</v>
      </c>
      <c r="E2409" s="34">
        <v>10</v>
      </c>
      <c r="F2409" s="375">
        <f>299/1000</f>
        <v>0.29899999999999999</v>
      </c>
      <c r="G2409" s="372">
        <f>E2409*F2409</f>
        <v>2.9899999999999998</v>
      </c>
      <c r="H2409" s="376"/>
      <c r="I2409" s="377"/>
      <c r="J2409" s="378"/>
      <c r="K2409" s="376"/>
      <c r="L2409" s="379"/>
      <c r="M2409" s="676"/>
    </row>
    <row r="2410" spans="1:13">
      <c r="A2410" s="672"/>
      <c r="B2410" s="674"/>
      <c r="C2410" s="191" t="s">
        <v>1175</v>
      </c>
      <c r="D2410" s="274" t="s">
        <v>1164</v>
      </c>
      <c r="E2410" s="34">
        <v>1E-3</v>
      </c>
      <c r="F2410" s="375">
        <v>2211</v>
      </c>
      <c r="G2410" s="372">
        <f t="shared" si="211"/>
        <v>2.2109999999999999</v>
      </c>
      <c r="H2410" s="376"/>
      <c r="I2410" s="377"/>
      <c r="J2410" s="378"/>
      <c r="K2410" s="376"/>
      <c r="L2410" s="379"/>
      <c r="M2410" s="676"/>
    </row>
    <row r="2411" spans="1:13">
      <c r="A2411" s="672"/>
      <c r="B2411" s="674"/>
      <c r="C2411" s="191" t="s">
        <v>1176</v>
      </c>
      <c r="D2411" s="274" t="s">
        <v>34</v>
      </c>
      <c r="E2411" s="34">
        <v>3</v>
      </c>
      <c r="F2411" s="375">
        <f>160/1000</f>
        <v>0.16</v>
      </c>
      <c r="G2411" s="372">
        <f t="shared" si="211"/>
        <v>0.48</v>
      </c>
      <c r="H2411" s="376"/>
      <c r="I2411" s="377"/>
      <c r="J2411" s="378"/>
      <c r="K2411" s="376"/>
      <c r="L2411" s="379"/>
      <c r="M2411" s="676"/>
    </row>
    <row r="2412" spans="1:13">
      <c r="A2412" s="672"/>
      <c r="B2412" s="674"/>
      <c r="C2412" s="191" t="s">
        <v>1177</v>
      </c>
      <c r="D2412" s="274" t="s">
        <v>1164</v>
      </c>
      <c r="E2412" s="34">
        <v>30</v>
      </c>
      <c r="F2412" s="375">
        <f>329/1000</f>
        <v>0.32900000000000001</v>
      </c>
      <c r="G2412" s="372">
        <f t="shared" si="211"/>
        <v>9.870000000000001</v>
      </c>
      <c r="H2412" s="376"/>
      <c r="I2412" s="377"/>
      <c r="J2412" s="378"/>
      <c r="K2412" s="376"/>
      <c r="L2412" s="379"/>
      <c r="M2412" s="676"/>
    </row>
    <row r="2413" spans="1:13">
      <c r="A2413" s="672"/>
      <c r="B2413" s="674"/>
      <c r="C2413" s="191" t="s">
        <v>1178</v>
      </c>
      <c r="D2413" s="274" t="s">
        <v>1164</v>
      </c>
      <c r="E2413" s="34">
        <v>10</v>
      </c>
      <c r="F2413" s="375">
        <f>372/1000</f>
        <v>0.372</v>
      </c>
      <c r="G2413" s="372">
        <f t="shared" si="211"/>
        <v>3.7199999999999998</v>
      </c>
      <c r="H2413" s="376"/>
      <c r="I2413" s="377"/>
      <c r="J2413" s="378"/>
      <c r="K2413" s="376"/>
      <c r="L2413" s="379"/>
      <c r="M2413" s="676"/>
    </row>
    <row r="2414" spans="1:13" ht="24">
      <c r="A2414" s="672"/>
      <c r="B2414" s="675"/>
      <c r="C2414" s="195" t="s">
        <v>556</v>
      </c>
      <c r="D2414" s="172" t="s">
        <v>358</v>
      </c>
      <c r="E2414" s="168">
        <v>60</v>
      </c>
      <c r="F2414" s="23">
        <f>1026/1000</f>
        <v>1.026</v>
      </c>
      <c r="G2414" s="372">
        <f t="shared" si="211"/>
        <v>61.56</v>
      </c>
      <c r="H2414" s="376"/>
      <c r="I2414" s="377"/>
      <c r="J2414" s="378"/>
      <c r="K2414" s="376"/>
      <c r="L2414" s="379"/>
      <c r="M2414" s="676"/>
    </row>
    <row r="2415" spans="1:13" ht="15.75">
      <c r="A2415" s="681" t="s">
        <v>127</v>
      </c>
      <c r="B2415" s="682"/>
      <c r="C2415" s="682"/>
      <c r="D2415" s="682"/>
      <c r="E2415" s="682"/>
      <c r="F2415" s="683"/>
      <c r="G2415" s="86">
        <f>G2397+G2398+G2399+G2400+G2401+G2402+G2403+G2404+G2405+G2407+G2408+G2409+G2410+G2411+G2412+G2413+G2414+G2406</f>
        <v>189.34835999999999</v>
      </c>
      <c r="H2415" s="380"/>
      <c r="I2415" s="380"/>
      <c r="J2415" s="380"/>
      <c r="K2415" s="380"/>
      <c r="L2415" s="273"/>
      <c r="M2415" s="381">
        <f>G2415+L2397+L2398+L2399+L2400</f>
        <v>189.34835999999999</v>
      </c>
    </row>
  </sheetData>
  <mergeCells count="1694">
    <mergeCell ref="A2415:F2415"/>
    <mergeCell ref="H1485:H1498"/>
    <mergeCell ref="I1485:I1498"/>
    <mergeCell ref="J1485:J1498"/>
    <mergeCell ref="K1485:K1498"/>
    <mergeCell ref="L1485:L1498"/>
    <mergeCell ref="M1485:M1497"/>
    <mergeCell ref="H1473:H1483"/>
    <mergeCell ref="I1473:I1483"/>
    <mergeCell ref="J1473:J1483"/>
    <mergeCell ref="K1473:K1483"/>
    <mergeCell ref="L1473:L1483"/>
    <mergeCell ref="M1473:M1482"/>
    <mergeCell ref="H1457:H1472"/>
    <mergeCell ref="I1457:I1472"/>
    <mergeCell ref="J1457:J1472"/>
    <mergeCell ref="K1457:K1472"/>
    <mergeCell ref="L1457:L1472"/>
    <mergeCell ref="M1457:M1471"/>
    <mergeCell ref="A2361:A2378"/>
    <mergeCell ref="B2361:B2378"/>
    <mergeCell ref="A2379:F2379"/>
    <mergeCell ref="A2193:F2193"/>
    <mergeCell ref="A2194:A2211"/>
    <mergeCell ref="B2194:B2211"/>
    <mergeCell ref="A2212:F2212"/>
    <mergeCell ref="A2213:A2230"/>
    <mergeCell ref="B2213:B2230"/>
    <mergeCell ref="A2231:F2231"/>
    <mergeCell ref="A2232:A2249"/>
    <mergeCell ref="B2232:B2249"/>
    <mergeCell ref="A2250:F2250"/>
    <mergeCell ref="B2387:B2392"/>
    <mergeCell ref="A2396:M2396"/>
    <mergeCell ref="A2397:A2414"/>
    <mergeCell ref="B2397:B2414"/>
    <mergeCell ref="M2397:M2414"/>
    <mergeCell ref="A2380:M2380"/>
    <mergeCell ref="A2386:F2386"/>
    <mergeCell ref="B2381:B2385"/>
    <mergeCell ref="A2381:A2385"/>
    <mergeCell ref="A2305:F2305"/>
    <mergeCell ref="A2306:A2322"/>
    <mergeCell ref="B2306:B2322"/>
    <mergeCell ref="A2323:F2323"/>
    <mergeCell ref="A2324:A2341"/>
    <mergeCell ref="B2324:B2341"/>
    <mergeCell ref="A2342:F2342"/>
    <mergeCell ref="A2343:A2359"/>
    <mergeCell ref="B2343:B2359"/>
    <mergeCell ref="A2360:F2360"/>
    <mergeCell ref="A2393:F2393"/>
    <mergeCell ref="A69:F69"/>
    <mergeCell ref="A136:A145"/>
    <mergeCell ref="B136:B145"/>
    <mergeCell ref="H136:H145"/>
    <mergeCell ref="I136:I145"/>
    <mergeCell ref="J136:J145"/>
    <mergeCell ref="K136:K145"/>
    <mergeCell ref="L136:L145"/>
    <mergeCell ref="M136:M145"/>
    <mergeCell ref="A146:F146"/>
    <mergeCell ref="A147:A155"/>
    <mergeCell ref="B147:B155"/>
    <mergeCell ref="H147:H155"/>
    <mergeCell ref="I147:I155"/>
    <mergeCell ref="J147:J155"/>
    <mergeCell ref="K147:K155"/>
    <mergeCell ref="L147:L155"/>
    <mergeCell ref="M147:M155"/>
    <mergeCell ref="A93:A99"/>
    <mergeCell ref="B93:B99"/>
    <mergeCell ref="H93:H99"/>
    <mergeCell ref="I93:I99"/>
    <mergeCell ref="J93:J99"/>
    <mergeCell ref="K93:K99"/>
    <mergeCell ref="L93:L99"/>
    <mergeCell ref="M93:M99"/>
    <mergeCell ref="A80:F80"/>
    <mergeCell ref="B101:B107"/>
    <mergeCell ref="H101:H104"/>
    <mergeCell ref="I101:I104"/>
    <mergeCell ref="J101:J104"/>
    <mergeCell ref="K101:K104"/>
    <mergeCell ref="A56:F56"/>
    <mergeCell ref="A57:A61"/>
    <mergeCell ref="B57:B61"/>
    <mergeCell ref="H57:H61"/>
    <mergeCell ref="I57:I61"/>
    <mergeCell ref="J57:J61"/>
    <mergeCell ref="K57:K61"/>
    <mergeCell ref="L57:L61"/>
    <mergeCell ref="M57:M61"/>
    <mergeCell ref="A62:F62"/>
    <mergeCell ref="A63:A68"/>
    <mergeCell ref="B63:B68"/>
    <mergeCell ref="H63:H68"/>
    <mergeCell ref="I63:I68"/>
    <mergeCell ref="J63:J68"/>
    <mergeCell ref="K63:K68"/>
    <mergeCell ref="L63:L68"/>
    <mergeCell ref="M63:M68"/>
    <mergeCell ref="A2251:A2267"/>
    <mergeCell ref="B2251:B2267"/>
    <mergeCell ref="A2268:F2268"/>
    <mergeCell ref="A2269:A2285"/>
    <mergeCell ref="B2269:B2285"/>
    <mergeCell ref="A2286:F2286"/>
    <mergeCell ref="A2287:A2304"/>
    <mergeCell ref="B2287:B2304"/>
    <mergeCell ref="A2067:A2083"/>
    <mergeCell ref="B2067:B2083"/>
    <mergeCell ref="A2084:F2084"/>
    <mergeCell ref="A2085:A2101"/>
    <mergeCell ref="B2085:B2101"/>
    <mergeCell ref="A2102:F2102"/>
    <mergeCell ref="A2103:A2119"/>
    <mergeCell ref="B2103:B2119"/>
    <mergeCell ref="A2120:F2120"/>
    <mergeCell ref="A2121:A2146"/>
    <mergeCell ref="B2121:B2146"/>
    <mergeCell ref="A2147:F2147"/>
    <mergeCell ref="A2148:A2173"/>
    <mergeCell ref="B2148:B2173"/>
    <mergeCell ref="A2174:F2174"/>
    <mergeCell ref="A2175:A2192"/>
    <mergeCell ref="B2175:B2192"/>
    <mergeCell ref="A1937:F1937"/>
    <mergeCell ref="A1938:M1938"/>
    <mergeCell ref="A1939:A1964"/>
    <mergeCell ref="B1939:B1964"/>
    <mergeCell ref="A1965:F1965"/>
    <mergeCell ref="A1966:A1991"/>
    <mergeCell ref="B1966:B1991"/>
    <mergeCell ref="A1992:F1992"/>
    <mergeCell ref="A1993:A2020"/>
    <mergeCell ref="B1993:B2020"/>
    <mergeCell ref="A2021:F2021"/>
    <mergeCell ref="A2022:A2047"/>
    <mergeCell ref="B2022:B2047"/>
    <mergeCell ref="A2048:F2048"/>
    <mergeCell ref="A2049:A2065"/>
    <mergeCell ref="B2049:B2065"/>
    <mergeCell ref="A2066:F2066"/>
    <mergeCell ref="A1919:A1928"/>
    <mergeCell ref="B1919:B1928"/>
    <mergeCell ref="A1929:F1929"/>
    <mergeCell ref="A1930:M1930"/>
    <mergeCell ref="A1931:A1936"/>
    <mergeCell ref="B1931:B1936"/>
    <mergeCell ref="A1596:F1596"/>
    <mergeCell ref="A1818:F1818"/>
    <mergeCell ref="A1822:F1822"/>
    <mergeCell ref="A1826:F1826"/>
    <mergeCell ref="A1830:F1830"/>
    <mergeCell ref="A1834:F1834"/>
    <mergeCell ref="A1839:F1839"/>
    <mergeCell ref="A1844:F1844"/>
    <mergeCell ref="A1848:F1848"/>
    <mergeCell ref="A1852:F1852"/>
    <mergeCell ref="A1856:F1856"/>
    <mergeCell ref="A1863:F1863"/>
    <mergeCell ref="A1650:F1650"/>
    <mergeCell ref="A1704:F1704"/>
    <mergeCell ref="A1776:F1776"/>
    <mergeCell ref="A1785:F1785"/>
    <mergeCell ref="A1803:F1803"/>
    <mergeCell ref="A1813:F1813"/>
    <mergeCell ref="M1723:M1730"/>
    <mergeCell ref="A1759:A1766"/>
    <mergeCell ref="B1759:B1766"/>
    <mergeCell ref="H1759:H1766"/>
    <mergeCell ref="I1759:I1766"/>
    <mergeCell ref="A1864:A1869"/>
    <mergeCell ref="B1864:B1869"/>
    <mergeCell ref="A1870:F1870"/>
    <mergeCell ref="A1890:F1890"/>
    <mergeCell ref="A1891:A1906"/>
    <mergeCell ref="B1891:B1906"/>
    <mergeCell ref="A1907:F1907"/>
    <mergeCell ref="A1908:A1917"/>
    <mergeCell ref="B1908:B1917"/>
    <mergeCell ref="I677:I681"/>
    <mergeCell ref="J677:J681"/>
    <mergeCell ref="K677:K681"/>
    <mergeCell ref="A1063:A1070"/>
    <mergeCell ref="A617:A625"/>
    <mergeCell ref="B617:B625"/>
    <mergeCell ref="H617:H625"/>
    <mergeCell ref="H921:H926"/>
    <mergeCell ref="K921:K926"/>
    <mergeCell ref="A907:A912"/>
    <mergeCell ref="B907:B912"/>
    <mergeCell ref="A921:A926"/>
    <mergeCell ref="J1759:J1766"/>
    <mergeCell ref="K1759:K1766"/>
    <mergeCell ref="A1741:A1748"/>
    <mergeCell ref="A1651:A1658"/>
    <mergeCell ref="A898:F898"/>
    <mergeCell ref="A984:A989"/>
    <mergeCell ref="B984:B989"/>
    <mergeCell ref="H984:H989"/>
    <mergeCell ref="I984:I989"/>
    <mergeCell ref="J984:J989"/>
    <mergeCell ref="K984:K989"/>
    <mergeCell ref="A990:F990"/>
    <mergeCell ref="K1509:K1516"/>
    <mergeCell ref="A1187:A1194"/>
    <mergeCell ref="L485:L497"/>
    <mergeCell ref="H549:H557"/>
    <mergeCell ref="H499:H511"/>
    <mergeCell ref="K499:K511"/>
    <mergeCell ref="I549:I557"/>
    <mergeCell ref="H485:H497"/>
    <mergeCell ref="B499:B511"/>
    <mergeCell ref="I499:I511"/>
    <mergeCell ref="A499:A511"/>
    <mergeCell ref="A1814:M1814"/>
    <mergeCell ref="A1871:M1871"/>
    <mergeCell ref="A1872:A1889"/>
    <mergeCell ref="B1872:B1889"/>
    <mergeCell ref="M1696:M1703"/>
    <mergeCell ref="L1567:L1575"/>
    <mergeCell ref="M1669:M1676"/>
    <mergeCell ref="M1577:M1585"/>
    <mergeCell ref="M1343:M1350"/>
    <mergeCell ref="M1379:M1386"/>
    <mergeCell ref="M549:M557"/>
    <mergeCell ref="A548:F548"/>
    <mergeCell ref="B549:B557"/>
    <mergeCell ref="L984:L989"/>
    <mergeCell ref="M984:M989"/>
    <mergeCell ref="K1577:K1585"/>
    <mergeCell ref="L1577:L1585"/>
    <mergeCell ref="M1509:M1516"/>
    <mergeCell ref="J1509:J1516"/>
    <mergeCell ref="M1518:M1520"/>
    <mergeCell ref="A1518:A1520"/>
    <mergeCell ref="B1518:B1520"/>
    <mergeCell ref="H1518:H1520"/>
    <mergeCell ref="B677:B681"/>
    <mergeCell ref="H677:H681"/>
    <mergeCell ref="I921:I926"/>
    <mergeCell ref="A927:F927"/>
    <mergeCell ref="L1518:L1520"/>
    <mergeCell ref="A1526:A1530"/>
    <mergeCell ref="A1509:A1516"/>
    <mergeCell ref="B1509:B1516"/>
    <mergeCell ref="H1509:H1516"/>
    <mergeCell ref="K1551:K1556"/>
    <mergeCell ref="M1567:M1575"/>
    <mergeCell ref="L1551:L1556"/>
    <mergeCell ref="J1518:J1520"/>
    <mergeCell ref="A1517:F1517"/>
    <mergeCell ref="A1525:F1525"/>
    <mergeCell ref="B1543:B1549"/>
    <mergeCell ref="H1543:H1549"/>
    <mergeCell ref="I1543:I1549"/>
    <mergeCell ref="J1543:J1549"/>
    <mergeCell ref="K1543:K1549"/>
    <mergeCell ref="L1543:L1549"/>
    <mergeCell ref="M1543:M1549"/>
    <mergeCell ref="A1550:F1550"/>
    <mergeCell ref="A1532:A1541"/>
    <mergeCell ref="B1522:B1524"/>
    <mergeCell ref="A1559:A1565"/>
    <mergeCell ref="I1559:I1565"/>
    <mergeCell ref="J1559:J1565"/>
    <mergeCell ref="H716:H720"/>
    <mergeCell ref="I716:I720"/>
    <mergeCell ref="J716:J720"/>
    <mergeCell ref="I1252:I1269"/>
    <mergeCell ref="A609:A615"/>
    <mergeCell ref="M689:M693"/>
    <mergeCell ref="L677:L681"/>
    <mergeCell ref="M677:M681"/>
    <mergeCell ref="A682:F682"/>
    <mergeCell ref="A683:A687"/>
    <mergeCell ref="B683:B687"/>
    <mergeCell ref="L1397:L1404"/>
    <mergeCell ref="M1397:M1404"/>
    <mergeCell ref="M1214:M1230"/>
    <mergeCell ref="L1388:L1395"/>
    <mergeCell ref="H1196:H1203"/>
    <mergeCell ref="I1196:I1203"/>
    <mergeCell ref="M1232:M1250"/>
    <mergeCell ref="L1252:L1269"/>
    <mergeCell ref="A820:A836"/>
    <mergeCell ref="B820:B836"/>
    <mergeCell ref="A837:F837"/>
    <mergeCell ref="A838:A854"/>
    <mergeCell ref="B838:B854"/>
    <mergeCell ref="A1195:F1195"/>
    <mergeCell ref="M1271:M1288"/>
    <mergeCell ref="A1289:F1289"/>
    <mergeCell ref="I1271:I1288"/>
    <mergeCell ref="J1271:J1288"/>
    <mergeCell ref="K1271:K1288"/>
    <mergeCell ref="M1036:M1043"/>
    <mergeCell ref="B1178:B1185"/>
    <mergeCell ref="A1252:A1269"/>
    <mergeCell ref="B1252:B1269"/>
    <mergeCell ref="H1252:H1269"/>
    <mergeCell ref="A677:A681"/>
    <mergeCell ref="K1316:K1323"/>
    <mergeCell ref="A914:A919"/>
    <mergeCell ref="B914:B919"/>
    <mergeCell ref="M633:M640"/>
    <mergeCell ref="L633:L640"/>
    <mergeCell ref="K599:K607"/>
    <mergeCell ref="L599:L607"/>
    <mergeCell ref="H579:H587"/>
    <mergeCell ref="A568:F568"/>
    <mergeCell ref="J589:J597"/>
    <mergeCell ref="B589:B597"/>
    <mergeCell ref="J579:J587"/>
    <mergeCell ref="L589:L597"/>
    <mergeCell ref="H657:H665"/>
    <mergeCell ref="A656:F656"/>
    <mergeCell ref="I657:I665"/>
    <mergeCell ref="A666:F666"/>
    <mergeCell ref="H914:H919"/>
    <mergeCell ref="I907:I912"/>
    <mergeCell ref="A694:F694"/>
    <mergeCell ref="H683:H686"/>
    <mergeCell ref="A688:F688"/>
    <mergeCell ref="A689:A693"/>
    <mergeCell ref="I689:I693"/>
    <mergeCell ref="A710:F710"/>
    <mergeCell ref="A716:A720"/>
    <mergeCell ref="B716:B720"/>
    <mergeCell ref="A721:F721"/>
    <mergeCell ref="A1214:A1230"/>
    <mergeCell ref="B1214:B1230"/>
    <mergeCell ref="H1214:H1230"/>
    <mergeCell ref="I1214:I1230"/>
    <mergeCell ref="A1433:A1440"/>
    <mergeCell ref="B1433:B1440"/>
    <mergeCell ref="K1415:K1422"/>
    <mergeCell ref="L1343:L1350"/>
    <mergeCell ref="A1352:A1359"/>
    <mergeCell ref="B921:B926"/>
    <mergeCell ref="A913:F913"/>
    <mergeCell ref="M642:M655"/>
    <mergeCell ref="L642:L655"/>
    <mergeCell ref="A657:A665"/>
    <mergeCell ref="B642:B655"/>
    <mergeCell ref="I914:I919"/>
    <mergeCell ref="A695:A701"/>
    <mergeCell ref="J689:J693"/>
    <mergeCell ref="K689:K693"/>
    <mergeCell ref="M1424:M1431"/>
    <mergeCell ref="B1397:B1404"/>
    <mergeCell ref="A1388:A1395"/>
    <mergeCell ref="B1388:B1395"/>
    <mergeCell ref="J1334:J1341"/>
    <mergeCell ref="K1334:K1341"/>
    <mergeCell ref="L1334:L1341"/>
    <mergeCell ref="L1169:L1176"/>
    <mergeCell ref="A1096:F1096"/>
    <mergeCell ref="M921:M926"/>
    <mergeCell ref="M956:M961"/>
    <mergeCell ref="L1309:L1314"/>
    <mergeCell ref="L1325:L1332"/>
    <mergeCell ref="L1290:L1307"/>
    <mergeCell ref="A1290:A1307"/>
    <mergeCell ref="J1325:J1332"/>
    <mergeCell ref="L1187:L1194"/>
    <mergeCell ref="M1352:M1359"/>
    <mergeCell ref="A1361:A1368"/>
    <mergeCell ref="J1343:J1350"/>
    <mergeCell ref="A1370:A1377"/>
    <mergeCell ref="A1379:A1386"/>
    <mergeCell ref="H1424:H1431"/>
    <mergeCell ref="B1423:F1423"/>
    <mergeCell ref="A1397:A1404"/>
    <mergeCell ref="B1369:F1369"/>
    <mergeCell ref="L1424:L1431"/>
    <mergeCell ref="H1397:H1404"/>
    <mergeCell ref="I1397:I1404"/>
    <mergeCell ref="H1334:H1341"/>
    <mergeCell ref="K1388:K1395"/>
    <mergeCell ref="B1414:F1414"/>
    <mergeCell ref="A1351:F1351"/>
    <mergeCell ref="B1432:F1432"/>
    <mergeCell ref="I1370:I1377"/>
    <mergeCell ref="B1334:B1341"/>
    <mergeCell ref="J1205:J1212"/>
    <mergeCell ref="B1205:B1212"/>
    <mergeCell ref="B1196:B1203"/>
    <mergeCell ref="A1271:A1288"/>
    <mergeCell ref="K1290:K1307"/>
    <mergeCell ref="A1213:F1213"/>
    <mergeCell ref="I1232:I1250"/>
    <mergeCell ref="B1232:B1250"/>
    <mergeCell ref="I1205:I1212"/>
    <mergeCell ref="H1097:H1104"/>
    <mergeCell ref="I1097:I1104"/>
    <mergeCell ref="A702:F702"/>
    <mergeCell ref="A711:A714"/>
    <mergeCell ref="A855:F855"/>
    <mergeCell ref="A856:A859"/>
    <mergeCell ref="B856:B859"/>
    <mergeCell ref="A860:F860"/>
    <mergeCell ref="A861:A878"/>
    <mergeCell ref="B861:B878"/>
    <mergeCell ref="A879:F879"/>
    <mergeCell ref="A880:A897"/>
    <mergeCell ref="B880:B897"/>
    <mergeCell ref="H1205:H1212"/>
    <mergeCell ref="I1115:I1122"/>
    <mergeCell ref="A906:F906"/>
    <mergeCell ref="A1177:F1177"/>
    <mergeCell ref="J711:J714"/>
    <mergeCell ref="K711:K714"/>
    <mergeCell ref="A934:F934"/>
    <mergeCell ref="J977:J982"/>
    <mergeCell ref="H970:H975"/>
    <mergeCell ref="A920:F920"/>
    <mergeCell ref="A928:A933"/>
    <mergeCell ref="I935:I940"/>
    <mergeCell ref="K977:K982"/>
    <mergeCell ref="A941:F941"/>
    <mergeCell ref="I942:I947"/>
    <mergeCell ref="A942:A947"/>
    <mergeCell ref="A948:F948"/>
    <mergeCell ref="I949:I954"/>
    <mergeCell ref="B928:B933"/>
    <mergeCell ref="H928:H933"/>
    <mergeCell ref="A1114:F1114"/>
    <mergeCell ref="K1027:K1034"/>
    <mergeCell ref="H1160:H1167"/>
    <mergeCell ref="I1160:I1167"/>
    <mergeCell ref="I928:I933"/>
    <mergeCell ref="J928:J933"/>
    <mergeCell ref="K928:K933"/>
    <mergeCell ref="B949:B954"/>
    <mergeCell ref="A997:F997"/>
    <mergeCell ref="I1005:I1010"/>
    <mergeCell ref="A956:A961"/>
    <mergeCell ref="B956:B961"/>
    <mergeCell ref="A955:F955"/>
    <mergeCell ref="J956:J961"/>
    <mergeCell ref="A1087:F1087"/>
    <mergeCell ref="A976:F976"/>
    <mergeCell ref="I977:I982"/>
    <mergeCell ref="A1045:A1052"/>
    <mergeCell ref="B1115:B1122"/>
    <mergeCell ref="A1106:A1113"/>
    <mergeCell ref="K935:K940"/>
    <mergeCell ref="A998:A1003"/>
    <mergeCell ref="A962:F962"/>
    <mergeCell ref="H942:H947"/>
    <mergeCell ref="B942:B947"/>
    <mergeCell ref="H1054:H1061"/>
    <mergeCell ref="J1045:J1052"/>
    <mergeCell ref="K1045:K1052"/>
    <mergeCell ref="I1054:I1061"/>
    <mergeCell ref="J1054:J1061"/>
    <mergeCell ref="A1123:F1123"/>
    <mergeCell ref="A1142:A1149"/>
    <mergeCell ref="A1168:F1168"/>
    <mergeCell ref="H1169:H1176"/>
    <mergeCell ref="K1115:K1122"/>
    <mergeCell ref="J1036:J1043"/>
    <mergeCell ref="K1036:K1043"/>
    <mergeCell ref="K963:K968"/>
    <mergeCell ref="H956:H961"/>
    <mergeCell ref="K1005:K1010"/>
    <mergeCell ref="A977:A982"/>
    <mergeCell ref="B977:B982"/>
    <mergeCell ref="A983:F983"/>
    <mergeCell ref="B1088:B1095"/>
    <mergeCell ref="H1045:H1052"/>
    <mergeCell ref="A1019:A1024"/>
    <mergeCell ref="B1045:B1052"/>
    <mergeCell ref="A970:A975"/>
    <mergeCell ref="I991:I996"/>
    <mergeCell ref="B935:B940"/>
    <mergeCell ref="A949:A954"/>
    <mergeCell ref="A1004:F1004"/>
    <mergeCell ref="B1005:B1010"/>
    <mergeCell ref="J963:J968"/>
    <mergeCell ref="H963:H968"/>
    <mergeCell ref="H949:H954"/>
    <mergeCell ref="B963:B968"/>
    <mergeCell ref="A969:F969"/>
    <mergeCell ref="A963:A968"/>
    <mergeCell ref="I998:I1003"/>
    <mergeCell ref="H977:H982"/>
    <mergeCell ref="B1597:B1600"/>
    <mergeCell ref="L1271:L1288"/>
    <mergeCell ref="A1270:F1270"/>
    <mergeCell ref="H1325:H1332"/>
    <mergeCell ref="A1586:F1586"/>
    <mergeCell ref="B1271:B1288"/>
    <mergeCell ref="A1522:A1524"/>
    <mergeCell ref="B1526:B1530"/>
    <mergeCell ref="B1567:B1575"/>
    <mergeCell ref="B1532:B1541"/>
    <mergeCell ref="B1387:F1387"/>
    <mergeCell ref="H1406:H1413"/>
    <mergeCell ref="I1509:I1516"/>
    <mergeCell ref="H1551:H1556"/>
    <mergeCell ref="H1559:H1565"/>
    <mergeCell ref="A1576:F1576"/>
    <mergeCell ref="A1566:F1566"/>
    <mergeCell ref="A1557:F1557"/>
    <mergeCell ref="I1424:I1431"/>
    <mergeCell ref="J1424:J1431"/>
    <mergeCell ref="A1474:A1483"/>
    <mergeCell ref="A1178:A1185"/>
    <mergeCell ref="A1458:A1472"/>
    <mergeCell ref="A1443:A1456"/>
    <mergeCell ref="I1518:I1520"/>
    <mergeCell ref="A1558:M1558"/>
    <mergeCell ref="M1559:M1565"/>
    <mergeCell ref="M1551:M1556"/>
    <mergeCell ref="A1551:A1556"/>
    <mergeCell ref="K1518:K1520"/>
    <mergeCell ref="M1526:M1530"/>
    <mergeCell ref="I1526:I1530"/>
    <mergeCell ref="A1508:F1508"/>
    <mergeCell ref="A1441:F1441"/>
    <mergeCell ref="I1316:I1323"/>
    <mergeCell ref="H1343:H1350"/>
    <mergeCell ref="K1618:K1630"/>
    <mergeCell ref="H1526:H1530"/>
    <mergeCell ref="B1551:B1556"/>
    <mergeCell ref="B1559:B1565"/>
    <mergeCell ref="J1551:J1556"/>
    <mergeCell ref="A1577:A1585"/>
    <mergeCell ref="B1577:B1585"/>
    <mergeCell ref="B1618:B1630"/>
    <mergeCell ref="A1618:A1630"/>
    <mergeCell ref="L1603:L1616"/>
    <mergeCell ref="J1587:J1595"/>
    <mergeCell ref="K1587:K1595"/>
    <mergeCell ref="L1587:L1595"/>
    <mergeCell ref="H1621:H1630"/>
    <mergeCell ref="I1621:I1630"/>
    <mergeCell ref="H1606:H1616"/>
    <mergeCell ref="K1597:K1600"/>
    <mergeCell ref="A1442:M1442"/>
    <mergeCell ref="M657:M665"/>
    <mergeCell ref="L657:L665"/>
    <mergeCell ref="J657:J665"/>
    <mergeCell ref="K657:K665"/>
    <mergeCell ref="M1603:M1616"/>
    <mergeCell ref="M1587:M1595"/>
    <mergeCell ref="K1012:K1017"/>
    <mergeCell ref="L1019:L1024"/>
    <mergeCell ref="L1115:L1122"/>
    <mergeCell ref="H1115:H1122"/>
    <mergeCell ref="K1214:K1230"/>
    <mergeCell ref="J1370:J1377"/>
    <mergeCell ref="I1433:I1440"/>
    <mergeCell ref="M1618:M1630"/>
    <mergeCell ref="L1559:L1565"/>
    <mergeCell ref="A1567:A1575"/>
    <mergeCell ref="J1151:J1158"/>
    <mergeCell ref="I1133:I1140"/>
    <mergeCell ref="B1027:B1034"/>
    <mergeCell ref="H1133:H1140"/>
    <mergeCell ref="M1325:M1332"/>
    <mergeCell ref="M1063:M1070"/>
    <mergeCell ref="A1169:A1176"/>
    <mergeCell ref="B1063:B1070"/>
    <mergeCell ref="M1097:M1104"/>
    <mergeCell ref="K1133:K1140"/>
    <mergeCell ref="A1124:A1131"/>
    <mergeCell ref="L998:L1003"/>
    <mergeCell ref="K1309:K1314"/>
    <mergeCell ref="H1309:H1314"/>
    <mergeCell ref="B1474:B1483"/>
    <mergeCell ref="B1019:B1024"/>
    <mergeCell ref="L1027:L1034"/>
    <mergeCell ref="A1011:F1011"/>
    <mergeCell ref="I1012:I1017"/>
    <mergeCell ref="J1012:J1017"/>
    <mergeCell ref="A1308:F1308"/>
    <mergeCell ref="B1106:B1113"/>
    <mergeCell ref="L1088:L1095"/>
    <mergeCell ref="I1079:I1086"/>
    <mergeCell ref="L1045:L1052"/>
    <mergeCell ref="A1132:F1132"/>
    <mergeCell ref="K1142:K1149"/>
    <mergeCell ref="B1124:B1131"/>
    <mergeCell ref="A1071:F1071"/>
    <mergeCell ref="B1036:B1043"/>
    <mergeCell ref="A1151:A1158"/>
    <mergeCell ref="J1106:J1113"/>
    <mergeCell ref="A1115:A1122"/>
    <mergeCell ref="A1133:A1140"/>
    <mergeCell ref="K1124:K1131"/>
    <mergeCell ref="A1044:F1044"/>
    <mergeCell ref="A1018:F1018"/>
    <mergeCell ref="L1097:L1104"/>
    <mergeCell ref="K1205:K1212"/>
    <mergeCell ref="B1160:B1167"/>
    <mergeCell ref="A1232:A1250"/>
    <mergeCell ref="A1072:A1086"/>
    <mergeCell ref="L1036:L1043"/>
    <mergeCell ref="A1097:A1104"/>
    <mergeCell ref="B1097:B1104"/>
    <mergeCell ref="A1186:F1186"/>
    <mergeCell ref="I900:I905"/>
    <mergeCell ref="A899:M899"/>
    <mergeCell ref="A900:A905"/>
    <mergeCell ref="B900:B905"/>
    <mergeCell ref="H900:H905"/>
    <mergeCell ref="J900:J905"/>
    <mergeCell ref="K900:K905"/>
    <mergeCell ref="L900:L905"/>
    <mergeCell ref="M900:M905"/>
    <mergeCell ref="L579:L587"/>
    <mergeCell ref="H569:H577"/>
    <mergeCell ref="A588:F588"/>
    <mergeCell ref="I569:I577"/>
    <mergeCell ref="J569:J577"/>
    <mergeCell ref="A579:A587"/>
    <mergeCell ref="B579:B587"/>
    <mergeCell ref="B569:B577"/>
    <mergeCell ref="A589:A597"/>
    <mergeCell ref="I609:I615"/>
    <mergeCell ref="K609:K615"/>
    <mergeCell ref="A641:F641"/>
    <mergeCell ref="A632:F632"/>
    <mergeCell ref="A633:A640"/>
    <mergeCell ref="B633:B640"/>
    <mergeCell ref="H642:H655"/>
    <mergeCell ref="A642:A655"/>
    <mergeCell ref="B657:B665"/>
    <mergeCell ref="I642:I655"/>
    <mergeCell ref="J642:J655"/>
    <mergeCell ref="H609:H615"/>
    <mergeCell ref="M727:M730"/>
    <mergeCell ref="B732:B752"/>
    <mergeCell ref="L914:L919"/>
    <mergeCell ref="M914:M919"/>
    <mergeCell ref="A558:F558"/>
    <mergeCell ref="J599:J607"/>
    <mergeCell ref="A616:F616"/>
    <mergeCell ref="A559:A567"/>
    <mergeCell ref="B559:B567"/>
    <mergeCell ref="H559:H567"/>
    <mergeCell ref="K642:K655"/>
    <mergeCell ref="I627:I631"/>
    <mergeCell ref="J627:J631"/>
    <mergeCell ref="K627:K631"/>
    <mergeCell ref="I617:I625"/>
    <mergeCell ref="J617:J625"/>
    <mergeCell ref="M569:M577"/>
    <mergeCell ref="M599:M607"/>
    <mergeCell ref="K569:K577"/>
    <mergeCell ref="L569:L577"/>
    <mergeCell ref="H599:H607"/>
    <mergeCell ref="I599:I607"/>
    <mergeCell ref="M559:M567"/>
    <mergeCell ref="I559:I567"/>
    <mergeCell ref="J559:J567"/>
    <mergeCell ref="K559:K567"/>
    <mergeCell ref="L559:L567"/>
    <mergeCell ref="M589:M597"/>
    <mergeCell ref="A626:F626"/>
    <mergeCell ref="A627:A631"/>
    <mergeCell ref="B627:B631"/>
    <mergeCell ref="H627:H631"/>
    <mergeCell ref="J633:J640"/>
    <mergeCell ref="B609:B615"/>
    <mergeCell ref="M527:M537"/>
    <mergeCell ref="A527:A537"/>
    <mergeCell ref="A538:F538"/>
    <mergeCell ref="B527:B537"/>
    <mergeCell ref="H527:H537"/>
    <mergeCell ref="I527:I537"/>
    <mergeCell ref="J527:J537"/>
    <mergeCell ref="K527:K537"/>
    <mergeCell ref="A549:A557"/>
    <mergeCell ref="B539:B547"/>
    <mergeCell ref="M513:M525"/>
    <mergeCell ref="A512:F512"/>
    <mergeCell ref="B513:B525"/>
    <mergeCell ref="I513:I525"/>
    <mergeCell ref="J513:J525"/>
    <mergeCell ref="L527:L537"/>
    <mergeCell ref="J539:J547"/>
    <mergeCell ref="A526:F526"/>
    <mergeCell ref="A539:A547"/>
    <mergeCell ref="H539:H547"/>
    <mergeCell ref="I539:I547"/>
    <mergeCell ref="K539:K547"/>
    <mergeCell ref="M499:M511"/>
    <mergeCell ref="A485:A497"/>
    <mergeCell ref="L499:L511"/>
    <mergeCell ref="J485:J497"/>
    <mergeCell ref="K485:K497"/>
    <mergeCell ref="A471:A483"/>
    <mergeCell ref="K457:K469"/>
    <mergeCell ref="H457:H469"/>
    <mergeCell ref="M539:M547"/>
    <mergeCell ref="M485:M497"/>
    <mergeCell ref="L539:L547"/>
    <mergeCell ref="J549:J557"/>
    <mergeCell ref="K549:K557"/>
    <mergeCell ref="L549:L557"/>
    <mergeCell ref="A513:A525"/>
    <mergeCell ref="A386:F386"/>
    <mergeCell ref="A456:F456"/>
    <mergeCell ref="A443:A455"/>
    <mergeCell ref="H443:H455"/>
    <mergeCell ref="M457:M469"/>
    <mergeCell ref="B471:B483"/>
    <mergeCell ref="I471:I483"/>
    <mergeCell ref="J471:J483"/>
    <mergeCell ref="K471:K483"/>
    <mergeCell ref="H471:H483"/>
    <mergeCell ref="L471:L483"/>
    <mergeCell ref="M471:M483"/>
    <mergeCell ref="A470:F470"/>
    <mergeCell ref="A484:F484"/>
    <mergeCell ref="B485:B497"/>
    <mergeCell ref="I485:I497"/>
    <mergeCell ref="M415:M427"/>
    <mergeCell ref="M443:M455"/>
    <mergeCell ref="A414:F414"/>
    <mergeCell ref="B415:B427"/>
    <mergeCell ref="J401:J413"/>
    <mergeCell ref="A457:A469"/>
    <mergeCell ref="A387:A399"/>
    <mergeCell ref="I387:I399"/>
    <mergeCell ref="J387:J399"/>
    <mergeCell ref="K387:K399"/>
    <mergeCell ref="H387:H399"/>
    <mergeCell ref="L387:L399"/>
    <mergeCell ref="M387:M399"/>
    <mergeCell ref="A401:A413"/>
    <mergeCell ref="H401:H413"/>
    <mergeCell ref="B457:B469"/>
    <mergeCell ref="I457:I469"/>
    <mergeCell ref="J457:J469"/>
    <mergeCell ref="L457:L469"/>
    <mergeCell ref="K443:K455"/>
    <mergeCell ref="L443:L455"/>
    <mergeCell ref="J429:J441"/>
    <mergeCell ref="L401:L413"/>
    <mergeCell ref="H415:H427"/>
    <mergeCell ref="L429:L441"/>
    <mergeCell ref="M429:M441"/>
    <mergeCell ref="A429:A441"/>
    <mergeCell ref="H429:H441"/>
    <mergeCell ref="B429:B441"/>
    <mergeCell ref="I429:I441"/>
    <mergeCell ref="I415:I427"/>
    <mergeCell ref="J415:J427"/>
    <mergeCell ref="K415:K427"/>
    <mergeCell ref="B387:B399"/>
    <mergeCell ref="I331:I343"/>
    <mergeCell ref="J331:J343"/>
    <mergeCell ref="A372:F372"/>
    <mergeCell ref="A359:A371"/>
    <mergeCell ref="H359:H371"/>
    <mergeCell ref="I359:I371"/>
    <mergeCell ref="J359:J371"/>
    <mergeCell ref="K359:K371"/>
    <mergeCell ref="L359:L371"/>
    <mergeCell ref="A400:F400"/>
    <mergeCell ref="I401:I413"/>
    <mergeCell ref="K401:K413"/>
    <mergeCell ref="M401:M413"/>
    <mergeCell ref="A373:A385"/>
    <mergeCell ref="H373:H385"/>
    <mergeCell ref="B373:B385"/>
    <mergeCell ref="I373:I385"/>
    <mergeCell ref="J373:J385"/>
    <mergeCell ref="K373:K385"/>
    <mergeCell ref="A248:A258"/>
    <mergeCell ref="M274:M287"/>
    <mergeCell ref="B289:B301"/>
    <mergeCell ref="A273:F273"/>
    <mergeCell ref="B274:B287"/>
    <mergeCell ref="I274:I287"/>
    <mergeCell ref="M317:M329"/>
    <mergeCell ref="I260:I272"/>
    <mergeCell ref="J260:J272"/>
    <mergeCell ref="J248:J258"/>
    <mergeCell ref="K248:K258"/>
    <mergeCell ref="L248:L258"/>
    <mergeCell ref="L260:L272"/>
    <mergeCell ref="A316:F316"/>
    <mergeCell ref="B317:B329"/>
    <mergeCell ref="I317:I329"/>
    <mergeCell ref="I303:I315"/>
    <mergeCell ref="J317:J329"/>
    <mergeCell ref="K289:K301"/>
    <mergeCell ref="A274:A287"/>
    <mergeCell ref="H274:H287"/>
    <mergeCell ref="A289:A301"/>
    <mergeCell ref="H289:H301"/>
    <mergeCell ref="A288:F288"/>
    <mergeCell ref="M248:M258"/>
    <mergeCell ref="I85:I91"/>
    <mergeCell ref="J85:J91"/>
    <mergeCell ref="A117:M117"/>
    <mergeCell ref="L303:L315"/>
    <mergeCell ref="A302:F302"/>
    <mergeCell ref="B303:B315"/>
    <mergeCell ref="J289:J301"/>
    <mergeCell ref="J303:J315"/>
    <mergeCell ref="M28:M33"/>
    <mergeCell ref="K85:K91"/>
    <mergeCell ref="H35:H39"/>
    <mergeCell ref="I35:I39"/>
    <mergeCell ref="J35:J39"/>
    <mergeCell ref="K35:K39"/>
    <mergeCell ref="L35:L39"/>
    <mergeCell ref="L71:L73"/>
    <mergeCell ref="A74:F74"/>
    <mergeCell ref="A71:A73"/>
    <mergeCell ref="J71:J73"/>
    <mergeCell ref="H41:H46"/>
    <mergeCell ref="I41:I46"/>
    <mergeCell ref="J41:J46"/>
    <mergeCell ref="K71:K73"/>
    <mergeCell ref="I71:I73"/>
    <mergeCell ref="K41:K46"/>
    <mergeCell ref="L41:L46"/>
    <mergeCell ref="M41:M46"/>
    <mergeCell ref="B41:B50"/>
    <mergeCell ref="A41:A50"/>
    <mergeCell ref="A51:F51"/>
    <mergeCell ref="A70:M70"/>
    <mergeCell ref="L75:L79"/>
    <mergeCell ref="A52:A55"/>
    <mergeCell ref="B52:B55"/>
    <mergeCell ref="H52:H55"/>
    <mergeCell ref="I52:I55"/>
    <mergeCell ref="J52:J55"/>
    <mergeCell ref="K52:K55"/>
    <mergeCell ref="L52:L55"/>
    <mergeCell ref="M52:M55"/>
    <mergeCell ref="A100:F100"/>
    <mergeCell ref="A101:A107"/>
    <mergeCell ref="B118:B123"/>
    <mergeCell ref="H118:H123"/>
    <mergeCell ref="L118:L123"/>
    <mergeCell ref="K125:K134"/>
    <mergeCell ref="L125:L134"/>
    <mergeCell ref="I75:I79"/>
    <mergeCell ref="J75:J79"/>
    <mergeCell ref="A75:A79"/>
    <mergeCell ref="B75:B79"/>
    <mergeCell ref="H75:H79"/>
    <mergeCell ref="M75:M79"/>
    <mergeCell ref="L101:L104"/>
    <mergeCell ref="M101:M104"/>
    <mergeCell ref="A108:F108"/>
    <mergeCell ref="M109:M115"/>
    <mergeCell ref="A116:F116"/>
    <mergeCell ref="H125:H134"/>
    <mergeCell ref="I125:I134"/>
    <mergeCell ref="J125:J134"/>
    <mergeCell ref="A118:A123"/>
    <mergeCell ref="A124:F124"/>
    <mergeCell ref="B125:B134"/>
    <mergeCell ref="H171:K171"/>
    <mergeCell ref="A172:A182"/>
    <mergeCell ref="M157:M170"/>
    <mergeCell ref="L184:L196"/>
    <mergeCell ref="A171:F171"/>
    <mergeCell ref="M172:M182"/>
    <mergeCell ref="A183:F183"/>
    <mergeCell ref="A184:A196"/>
    <mergeCell ref="B184:B196"/>
    <mergeCell ref="M184:M196"/>
    <mergeCell ref="I184:I196"/>
    <mergeCell ref="J184:J196"/>
    <mergeCell ref="K184:K196"/>
    <mergeCell ref="B172:B182"/>
    <mergeCell ref="B157:B170"/>
    <mergeCell ref="L157:L170"/>
    <mergeCell ref="A223:F223"/>
    <mergeCell ref="K172:K182"/>
    <mergeCell ref="I157:I170"/>
    <mergeCell ref="A157:A170"/>
    <mergeCell ref="H172:H182"/>
    <mergeCell ref="L172:L182"/>
    <mergeCell ref="I172:I182"/>
    <mergeCell ref="I198:I206"/>
    <mergeCell ref="J198:J206"/>
    <mergeCell ref="K198:K206"/>
    <mergeCell ref="L198:L206"/>
    <mergeCell ref="L208:L222"/>
    <mergeCell ref="A197:F197"/>
    <mergeCell ref="A198:A206"/>
    <mergeCell ref="B198:B206"/>
    <mergeCell ref="A156:F156"/>
    <mergeCell ref="M125:M134"/>
    <mergeCell ref="A135:F135"/>
    <mergeCell ref="J157:J170"/>
    <mergeCell ref="K157:K170"/>
    <mergeCell ref="H157:H170"/>
    <mergeCell ref="M35:M39"/>
    <mergeCell ref="L28:L33"/>
    <mergeCell ref="A81:A83"/>
    <mergeCell ref="B81:B83"/>
    <mergeCell ref="A84:F84"/>
    <mergeCell ref="K75:K79"/>
    <mergeCell ref="L85:L91"/>
    <mergeCell ref="A109:A115"/>
    <mergeCell ref="B109:B115"/>
    <mergeCell ref="H109:H115"/>
    <mergeCell ref="I109:I115"/>
    <mergeCell ref="J109:J115"/>
    <mergeCell ref="K109:K115"/>
    <mergeCell ref="M118:M123"/>
    <mergeCell ref="B71:B73"/>
    <mergeCell ref="H71:H73"/>
    <mergeCell ref="J28:J33"/>
    <mergeCell ref="K28:K33"/>
    <mergeCell ref="L109:L115"/>
    <mergeCell ref="M85:M91"/>
    <mergeCell ref="A92:F92"/>
    <mergeCell ref="H85:H91"/>
    <mergeCell ref="A85:A91"/>
    <mergeCell ref="B85:B91"/>
    <mergeCell ref="I118:I123"/>
    <mergeCell ref="J118:J123"/>
    <mergeCell ref="K118:K123"/>
    <mergeCell ref="A28:A33"/>
    <mergeCell ref="B28:B33"/>
    <mergeCell ref="A34:F34"/>
    <mergeCell ref="H28:H33"/>
    <mergeCell ref="I28:I33"/>
    <mergeCell ref="A35:A39"/>
    <mergeCell ref="B35:B39"/>
    <mergeCell ref="A40:F40"/>
    <mergeCell ref="A125:A134"/>
    <mergeCell ref="B4:G4"/>
    <mergeCell ref="H4:L4"/>
    <mergeCell ref="M4:M5"/>
    <mergeCell ref="A27:F27"/>
    <mergeCell ref="A4:A5"/>
    <mergeCell ref="A7:M7"/>
    <mergeCell ref="A8:A13"/>
    <mergeCell ref="B8:B13"/>
    <mergeCell ref="A22:F22"/>
    <mergeCell ref="A23:A26"/>
    <mergeCell ref="B23:B26"/>
    <mergeCell ref="I15:I21"/>
    <mergeCell ref="J15:J21"/>
    <mergeCell ref="K15:K21"/>
    <mergeCell ref="H23:H26"/>
    <mergeCell ref="I23:I26"/>
    <mergeCell ref="A14:F14"/>
    <mergeCell ref="H8:H13"/>
    <mergeCell ref="I8:I13"/>
    <mergeCell ref="J8:J13"/>
    <mergeCell ref="K8:K13"/>
    <mergeCell ref="L8:L13"/>
    <mergeCell ref="M8:M13"/>
    <mergeCell ref="L23:L26"/>
    <mergeCell ref="M23:M26"/>
    <mergeCell ref="J23:J26"/>
    <mergeCell ref="K23:K26"/>
    <mergeCell ref="A15:A21"/>
    <mergeCell ref="B15:B21"/>
    <mergeCell ref="H15:H21"/>
    <mergeCell ref="M15:M21"/>
    <mergeCell ref="L15:L21"/>
    <mergeCell ref="A1696:A1703"/>
    <mergeCell ref="B1696:B1703"/>
    <mergeCell ref="H1696:H1703"/>
    <mergeCell ref="J1696:J1703"/>
    <mergeCell ref="I1714:I1721"/>
    <mergeCell ref="L289:L301"/>
    <mergeCell ref="K238:K246"/>
    <mergeCell ref="L238:L246"/>
    <mergeCell ref="K317:K329"/>
    <mergeCell ref="L317:L329"/>
    <mergeCell ref="K429:K441"/>
    <mergeCell ref="A442:F442"/>
    <mergeCell ref="B443:B455"/>
    <mergeCell ref="I443:I455"/>
    <mergeCell ref="J443:J455"/>
    <mergeCell ref="B260:B272"/>
    <mergeCell ref="A260:A272"/>
    <mergeCell ref="B345:B357"/>
    <mergeCell ref="I345:I357"/>
    <mergeCell ref="L331:L343"/>
    <mergeCell ref="A317:A329"/>
    <mergeCell ref="H317:H329"/>
    <mergeCell ref="H224:H236"/>
    <mergeCell ref="A207:F207"/>
    <mergeCell ref="A208:A222"/>
    <mergeCell ref="B208:B222"/>
    <mergeCell ref="H208:H222"/>
    <mergeCell ref="H223:K223"/>
    <mergeCell ref="K274:K287"/>
    <mergeCell ref="L274:L287"/>
    <mergeCell ref="A330:F330"/>
    <mergeCell ref="A345:A357"/>
    <mergeCell ref="H345:H357"/>
    <mergeCell ref="M238:M246"/>
    <mergeCell ref="M942:M947"/>
    <mergeCell ref="J942:J947"/>
    <mergeCell ref="M935:M940"/>
    <mergeCell ref="J949:J954"/>
    <mergeCell ref="K949:K954"/>
    <mergeCell ref="L942:L947"/>
    <mergeCell ref="M617:M625"/>
    <mergeCell ref="A812:F812"/>
    <mergeCell ref="A813:A818"/>
    <mergeCell ref="M208:M222"/>
    <mergeCell ref="A247:F247"/>
    <mergeCell ref="B248:B258"/>
    <mergeCell ref="H248:H258"/>
    <mergeCell ref="I248:I258"/>
    <mergeCell ref="M303:M315"/>
    <mergeCell ref="M289:M301"/>
    <mergeCell ref="K260:K272"/>
    <mergeCell ref="A935:A940"/>
    <mergeCell ref="H935:H940"/>
    <mergeCell ref="L415:L427"/>
    <mergeCell ref="A428:F428"/>
    <mergeCell ref="A415:A427"/>
    <mergeCell ref="A608:F608"/>
    <mergeCell ref="A578:F578"/>
    <mergeCell ref="K633:K640"/>
    <mergeCell ref="L907:L912"/>
    <mergeCell ref="A1026:M1026"/>
    <mergeCell ref="J914:J919"/>
    <mergeCell ref="K914:K919"/>
    <mergeCell ref="H513:H525"/>
    <mergeCell ref="K513:K525"/>
    <mergeCell ref="L513:L525"/>
    <mergeCell ref="J274:J287"/>
    <mergeCell ref="M373:M385"/>
    <mergeCell ref="B331:B343"/>
    <mergeCell ref="B401:B413"/>
    <mergeCell ref="L373:L385"/>
    <mergeCell ref="A358:F358"/>
    <mergeCell ref="B359:B371"/>
    <mergeCell ref="H331:H343"/>
    <mergeCell ref="M359:M371"/>
    <mergeCell ref="M331:M343"/>
    <mergeCell ref="A344:F344"/>
    <mergeCell ref="A1005:A1010"/>
    <mergeCell ref="K331:K343"/>
    <mergeCell ref="A498:F498"/>
    <mergeCell ref="J499:J511"/>
    <mergeCell ref="H998:H1003"/>
    <mergeCell ref="K998:K1003"/>
    <mergeCell ref="K956:K961"/>
    <mergeCell ref="H711:H714"/>
    <mergeCell ref="L727:L730"/>
    <mergeCell ref="K1714:K1721"/>
    <mergeCell ref="A1722:F1722"/>
    <mergeCell ref="A1713:F1713"/>
    <mergeCell ref="A1705:A1712"/>
    <mergeCell ref="B1705:B1712"/>
    <mergeCell ref="I1732:I1739"/>
    <mergeCell ref="J1732:J1739"/>
    <mergeCell ref="K1732:K1739"/>
    <mergeCell ref="L1732:L1739"/>
    <mergeCell ref="B1687:B1694"/>
    <mergeCell ref="H1687:H1694"/>
    <mergeCell ref="B998:B1003"/>
    <mergeCell ref="A1669:A1676"/>
    <mergeCell ref="A1632:A1640"/>
    <mergeCell ref="I1669:I1676"/>
    <mergeCell ref="L1642:L1649"/>
    <mergeCell ref="J1669:J1676"/>
    <mergeCell ref="K1669:K1676"/>
    <mergeCell ref="L1669:L1676"/>
    <mergeCell ref="H1669:H1676"/>
    <mergeCell ref="A1678:A1685"/>
    <mergeCell ref="A1695:F1695"/>
    <mergeCell ref="A1687:A1694"/>
    <mergeCell ref="K1687:K1694"/>
    <mergeCell ref="A1088:A1095"/>
    <mergeCell ref="J1097:J1104"/>
    <mergeCell ref="I1597:I1600"/>
    <mergeCell ref="K1169:K1176"/>
    <mergeCell ref="J1618:J1619"/>
    <mergeCell ref="H1618:H1619"/>
    <mergeCell ref="B1485:B1498"/>
    <mergeCell ref="C1498:F1498"/>
    <mergeCell ref="L1597:L1600"/>
    <mergeCell ref="A1597:A1600"/>
    <mergeCell ref="A1602:M1602"/>
    <mergeCell ref="J1577:J1585"/>
    <mergeCell ref="B1587:B1595"/>
    <mergeCell ref="L224:L236"/>
    <mergeCell ref="H198:H206"/>
    <mergeCell ref="I224:I236"/>
    <mergeCell ref="J224:J236"/>
    <mergeCell ref="K224:K236"/>
    <mergeCell ref="I208:I222"/>
    <mergeCell ref="J208:J222"/>
    <mergeCell ref="K208:K222"/>
    <mergeCell ref="A259:F259"/>
    <mergeCell ref="H260:H272"/>
    <mergeCell ref="M260:M272"/>
    <mergeCell ref="K303:K315"/>
    <mergeCell ref="I289:I301"/>
    <mergeCell ref="J1214:J1230"/>
    <mergeCell ref="H1232:H1250"/>
    <mergeCell ref="A1251:F1251"/>
    <mergeCell ref="A224:A236"/>
    <mergeCell ref="B224:B236"/>
    <mergeCell ref="M224:M236"/>
    <mergeCell ref="A237:F237"/>
    <mergeCell ref="M198:M206"/>
    <mergeCell ref="M345:M357"/>
    <mergeCell ref="A331:A343"/>
    <mergeCell ref="A303:A315"/>
    <mergeCell ref="H303:H315"/>
    <mergeCell ref="A238:A246"/>
    <mergeCell ref="B238:B246"/>
    <mergeCell ref="H238:H246"/>
    <mergeCell ref="I238:I246"/>
    <mergeCell ref="J238:J246"/>
    <mergeCell ref="J345:J357"/>
    <mergeCell ref="K345:K357"/>
    <mergeCell ref="L345:L357"/>
    <mergeCell ref="J172:J182"/>
    <mergeCell ref="A1642:A1649"/>
    <mergeCell ref="B1642:B1649"/>
    <mergeCell ref="H1642:H1649"/>
    <mergeCell ref="A1686:F1686"/>
    <mergeCell ref="A1036:A1043"/>
    <mergeCell ref="M1019:M1024"/>
    <mergeCell ref="L1054:L1061"/>
    <mergeCell ref="M1054:M1061"/>
    <mergeCell ref="L1063:L1070"/>
    <mergeCell ref="K1054:K1061"/>
    <mergeCell ref="M1005:M1010"/>
    <mergeCell ref="M1597:M1600"/>
    <mergeCell ref="M907:M912"/>
    <mergeCell ref="A1659:F1659"/>
    <mergeCell ref="B970:B975"/>
    <mergeCell ref="J1678:J1685"/>
    <mergeCell ref="K1678:K1685"/>
    <mergeCell ref="L1678:L1685"/>
    <mergeCell ref="J991:J996"/>
    <mergeCell ref="L977:L982"/>
    <mergeCell ref="A991:A996"/>
    <mergeCell ref="B991:B996"/>
    <mergeCell ref="H991:H996"/>
    <mergeCell ref="J1252:J1269"/>
    <mergeCell ref="A1025:F1025"/>
    <mergeCell ref="A1316:A1323"/>
    <mergeCell ref="K1379:K1386"/>
    <mergeCell ref="A1641:M1641"/>
    <mergeCell ref="I1551:I1556"/>
    <mergeCell ref="H184:H196"/>
    <mergeCell ref="A1777:A1784"/>
    <mergeCell ref="B1777:B1784"/>
    <mergeCell ref="H1777:H1784"/>
    <mergeCell ref="I1777:I1784"/>
    <mergeCell ref="J1777:J1784"/>
    <mergeCell ref="K1777:K1784"/>
    <mergeCell ref="L1777:L1784"/>
    <mergeCell ref="M1777:M1784"/>
    <mergeCell ref="L1750:L1757"/>
    <mergeCell ref="I970:I975"/>
    <mergeCell ref="J970:J975"/>
    <mergeCell ref="K970:K975"/>
    <mergeCell ref="J1723:J1730"/>
    <mergeCell ref="K1723:K1730"/>
    <mergeCell ref="L1723:L1730"/>
    <mergeCell ref="M1750:M1757"/>
    <mergeCell ref="A1767:F1767"/>
    <mergeCell ref="I1027:I1034"/>
    <mergeCell ref="J1027:J1034"/>
    <mergeCell ref="A1062:F1062"/>
    <mergeCell ref="H1063:H1070"/>
    <mergeCell ref="I1063:I1070"/>
    <mergeCell ref="I1045:I1052"/>
    <mergeCell ref="J1063:J1070"/>
    <mergeCell ref="M1759:M1766"/>
    <mergeCell ref="M1678:M1685"/>
    <mergeCell ref="I1678:I1685"/>
    <mergeCell ref="J1597:J1600"/>
    <mergeCell ref="M1632:M1639"/>
    <mergeCell ref="H1587:H1595"/>
    <mergeCell ref="L1379:L1386"/>
    <mergeCell ref="M1732:M1739"/>
    <mergeCell ref="K1526:K1530"/>
    <mergeCell ref="L1526:L1530"/>
    <mergeCell ref="A1324:F1324"/>
    <mergeCell ref="K1325:K1332"/>
    <mergeCell ref="I1443:I1455"/>
    <mergeCell ref="J1443:J1455"/>
    <mergeCell ref="H1142:H1149"/>
    <mergeCell ref="I1124:I1131"/>
    <mergeCell ref="L1124:L1131"/>
    <mergeCell ref="B1187:B1194"/>
    <mergeCell ref="B1169:B1176"/>
    <mergeCell ref="L1352:L1359"/>
    <mergeCell ref="B1151:B1158"/>
    <mergeCell ref="H1352:H1359"/>
    <mergeCell ref="I1352:I1359"/>
    <mergeCell ref="K1424:K1431"/>
    <mergeCell ref="H1151:H1158"/>
    <mergeCell ref="B1142:B1149"/>
    <mergeCell ref="J1124:J1131"/>
    <mergeCell ref="H1433:H1440"/>
    <mergeCell ref="A1499:M1499"/>
    <mergeCell ref="H1178:H1185"/>
    <mergeCell ref="A1159:F1159"/>
    <mergeCell ref="J1178:J1185"/>
    <mergeCell ref="H1124:H1131"/>
    <mergeCell ref="I1151:I1158"/>
    <mergeCell ref="M1205:M1212"/>
    <mergeCell ref="M1768:M1775"/>
    <mergeCell ref="A1631:F1631"/>
    <mergeCell ref="H1632:H1639"/>
    <mergeCell ref="I1632:I1639"/>
    <mergeCell ref="J1632:J1639"/>
    <mergeCell ref="A1677:F1677"/>
    <mergeCell ref="B1660:B1667"/>
    <mergeCell ref="H1660:H1667"/>
    <mergeCell ref="H1651:H1658"/>
    <mergeCell ref="J1660:J1667"/>
    <mergeCell ref="K1660:K1667"/>
    <mergeCell ref="B1651:B1658"/>
    <mergeCell ref="I1660:I1667"/>
    <mergeCell ref="M1642:M1649"/>
    <mergeCell ref="H1640:K1640"/>
    <mergeCell ref="B1632:B1640"/>
    <mergeCell ref="L1160:L1167"/>
    <mergeCell ref="B1290:B1307"/>
    <mergeCell ref="H1271:H1288"/>
    <mergeCell ref="I1169:I1176"/>
    <mergeCell ref="J1169:J1176"/>
    <mergeCell ref="A1204:F1204"/>
    <mergeCell ref="A1196:A1203"/>
    <mergeCell ref="J1160:J1167"/>
    <mergeCell ref="K1160:K1167"/>
    <mergeCell ref="K1232:K1250"/>
    <mergeCell ref="L1232:L1250"/>
    <mergeCell ref="K1252:K1269"/>
    <mergeCell ref="L1500:L1506"/>
    <mergeCell ref="K1500:K1506"/>
    <mergeCell ref="J1500:J1506"/>
    <mergeCell ref="L1316:L1323"/>
    <mergeCell ref="M1124:M1131"/>
    <mergeCell ref="K1106:K1113"/>
    <mergeCell ref="H1187:H1194"/>
    <mergeCell ref="I1187:I1194"/>
    <mergeCell ref="J1187:J1194"/>
    <mergeCell ref="K1187:K1194"/>
    <mergeCell ref="I1618:I1619"/>
    <mergeCell ref="I1106:I1113"/>
    <mergeCell ref="I1088:I1095"/>
    <mergeCell ref="J1088:J1095"/>
    <mergeCell ref="K1088:K1095"/>
    <mergeCell ref="H1079:H1086"/>
    <mergeCell ref="I963:I968"/>
    <mergeCell ref="A1105:F1105"/>
    <mergeCell ref="K1178:K1185"/>
    <mergeCell ref="A1205:A1212"/>
    <mergeCell ref="M1415:M1422"/>
    <mergeCell ref="C1333:F1333"/>
    <mergeCell ref="M1133:M1140"/>
    <mergeCell ref="L1370:L1377"/>
    <mergeCell ref="M1361:M1368"/>
    <mergeCell ref="H1370:H1377"/>
    <mergeCell ref="L1361:L1368"/>
    <mergeCell ref="H1361:H1368"/>
    <mergeCell ref="A1012:A1017"/>
    <mergeCell ref="B1012:B1017"/>
    <mergeCell ref="A1343:A1350"/>
    <mergeCell ref="B1343:B1350"/>
    <mergeCell ref="J1352:J1359"/>
    <mergeCell ref="I1334:I1341"/>
    <mergeCell ref="K991:K996"/>
    <mergeCell ref="M1012:M1017"/>
    <mergeCell ref="B1309:B1314"/>
    <mergeCell ref="B1054:B1061"/>
    <mergeCell ref="K579:K587"/>
    <mergeCell ref="I589:I597"/>
    <mergeCell ref="L928:L933"/>
    <mergeCell ref="M928:M933"/>
    <mergeCell ref="M1027:M1034"/>
    <mergeCell ref="J1005:J1010"/>
    <mergeCell ref="I956:I961"/>
    <mergeCell ref="J609:J615"/>
    <mergeCell ref="H633:H640"/>
    <mergeCell ref="I633:I640"/>
    <mergeCell ref="L970:L975"/>
    <mergeCell ref="J935:J940"/>
    <mergeCell ref="L627:L631"/>
    <mergeCell ref="M627:M631"/>
    <mergeCell ref="K617:K625"/>
    <mergeCell ref="L617:L625"/>
    <mergeCell ref="J907:J912"/>
    <mergeCell ref="K907:K912"/>
    <mergeCell ref="H907:H912"/>
    <mergeCell ref="L683:L686"/>
    <mergeCell ref="H1027:H1034"/>
    <mergeCell ref="I1019:I1024"/>
    <mergeCell ref="J1019:J1024"/>
    <mergeCell ref="M609:M615"/>
    <mergeCell ref="M579:M587"/>
    <mergeCell ref="I579:I587"/>
    <mergeCell ref="L609:L615"/>
    <mergeCell ref="J921:J926"/>
    <mergeCell ref="L921:L926"/>
    <mergeCell ref="K1019:K1024"/>
    <mergeCell ref="A1:M1"/>
    <mergeCell ref="A2:M2"/>
    <mergeCell ref="A598:F598"/>
    <mergeCell ref="A599:A607"/>
    <mergeCell ref="B599:B607"/>
    <mergeCell ref="A569:A577"/>
    <mergeCell ref="H589:H597"/>
    <mergeCell ref="M71:M73"/>
    <mergeCell ref="C1456:F1456"/>
    <mergeCell ref="K1443:K1455"/>
    <mergeCell ref="L1443:L1455"/>
    <mergeCell ref="M1443:M1455"/>
    <mergeCell ref="H1443:H1455"/>
    <mergeCell ref="M1388:M1395"/>
    <mergeCell ref="M1406:M1413"/>
    <mergeCell ref="K1406:K1413"/>
    <mergeCell ref="M1370:M1377"/>
    <mergeCell ref="I1379:I1386"/>
    <mergeCell ref="J1379:J1386"/>
    <mergeCell ref="K1397:K1404"/>
    <mergeCell ref="I1388:I1395"/>
    <mergeCell ref="J1388:J1395"/>
    <mergeCell ref="H1106:H1113"/>
    <mergeCell ref="L1415:L1422"/>
    <mergeCell ref="A1035:F1035"/>
    <mergeCell ref="K942:K947"/>
    <mergeCell ref="J1433:J1440"/>
    <mergeCell ref="A1334:A1341"/>
    <mergeCell ref="B1360:F1360"/>
    <mergeCell ref="K1343:K1350"/>
    <mergeCell ref="M949:M954"/>
    <mergeCell ref="K589:K597"/>
    <mergeCell ref="M1142:M1149"/>
    <mergeCell ref="L1133:L1140"/>
    <mergeCell ref="L1214:L1230"/>
    <mergeCell ref="L1178:L1185"/>
    <mergeCell ref="M1088:M1095"/>
    <mergeCell ref="K1079:K1086"/>
    <mergeCell ref="L1079:L1086"/>
    <mergeCell ref="M1079:M1086"/>
    <mergeCell ref="J1079:J1086"/>
    <mergeCell ref="J1133:J1140"/>
    <mergeCell ref="K1063:K1070"/>
    <mergeCell ref="M991:M996"/>
    <mergeCell ref="M998:M1003"/>
    <mergeCell ref="M963:M968"/>
    <mergeCell ref="J1196:J1203"/>
    <mergeCell ref="K1196:K1203"/>
    <mergeCell ref="L1196:L1203"/>
    <mergeCell ref="L1142:L1149"/>
    <mergeCell ref="J1142:J1149"/>
    <mergeCell ref="M1196:M1203"/>
    <mergeCell ref="M1115:M1122"/>
    <mergeCell ref="L1151:L1158"/>
    <mergeCell ref="M1151:M1158"/>
    <mergeCell ref="L1106:L1113"/>
    <mergeCell ref="M1045:M1052"/>
    <mergeCell ref="L1005:L1010"/>
    <mergeCell ref="L1205:L1212"/>
    <mergeCell ref="J1115:J1122"/>
    <mergeCell ref="K1151:K1158"/>
    <mergeCell ref="M977:M982"/>
    <mergeCell ref="M1178:M1185"/>
    <mergeCell ref="M1187:M1194"/>
    <mergeCell ref="M1160:M1167"/>
    <mergeCell ref="M1169:M1176"/>
    <mergeCell ref="L956:L961"/>
    <mergeCell ref="A1325:A1333"/>
    <mergeCell ref="B1325:B1333"/>
    <mergeCell ref="A667:A675"/>
    <mergeCell ref="B667:B675"/>
    <mergeCell ref="H667:H675"/>
    <mergeCell ref="I667:I675"/>
    <mergeCell ref="J667:J675"/>
    <mergeCell ref="K667:K675"/>
    <mergeCell ref="L667:L675"/>
    <mergeCell ref="M667:M675"/>
    <mergeCell ref="A676:F676"/>
    <mergeCell ref="A703:A709"/>
    <mergeCell ref="B703:B709"/>
    <mergeCell ref="H703:H709"/>
    <mergeCell ref="I703:I709"/>
    <mergeCell ref="J703:J709"/>
    <mergeCell ref="K703:K709"/>
    <mergeCell ref="M970:M975"/>
    <mergeCell ref="L963:L968"/>
    <mergeCell ref="A1027:A1034"/>
    <mergeCell ref="L949:L954"/>
    <mergeCell ref="H1036:H1043"/>
    <mergeCell ref="M1252:M1269"/>
    <mergeCell ref="M1316:M1323"/>
    <mergeCell ref="L711:L714"/>
    <mergeCell ref="M711:M714"/>
    <mergeCell ref="A727:A730"/>
    <mergeCell ref="A732:A752"/>
    <mergeCell ref="L935:L940"/>
    <mergeCell ref="M1804:M1812"/>
    <mergeCell ref="L1768:L1775"/>
    <mergeCell ref="A1415:A1422"/>
    <mergeCell ref="B1415:B1422"/>
    <mergeCell ref="A1424:A1431"/>
    <mergeCell ref="B1424:B1431"/>
    <mergeCell ref="M1795:M1802"/>
    <mergeCell ref="I1786:I1793"/>
    <mergeCell ref="J1786:J1793"/>
    <mergeCell ref="K1786:K1793"/>
    <mergeCell ref="L1786:L1793"/>
    <mergeCell ref="A1794:F1794"/>
    <mergeCell ref="A1786:A1793"/>
    <mergeCell ref="B1786:B1793"/>
    <mergeCell ref="H1786:H1793"/>
    <mergeCell ref="K1768:K1775"/>
    <mergeCell ref="L1804:L1812"/>
    <mergeCell ref="B1669:B1676"/>
    <mergeCell ref="I1642:I1649"/>
    <mergeCell ref="J1642:J1649"/>
    <mergeCell ref="K1642:K1649"/>
    <mergeCell ref="H1577:H1585"/>
    <mergeCell ref="L1433:L1440"/>
    <mergeCell ref="M1433:M1440"/>
    <mergeCell ref="M1660:M1667"/>
    <mergeCell ref="H1705:H1712"/>
    <mergeCell ref="I1705:I1712"/>
    <mergeCell ref="J1687:J1694"/>
    <mergeCell ref="I1795:I1802"/>
    <mergeCell ref="J1795:J1802"/>
    <mergeCell ref="A1543:A1549"/>
    <mergeCell ref="I1500:I1506"/>
    <mergeCell ref="L1651:L1658"/>
    <mergeCell ref="K1567:K1575"/>
    <mergeCell ref="J1705:J1712"/>
    <mergeCell ref="K1705:K1712"/>
    <mergeCell ref="A1668:F1668"/>
    <mergeCell ref="A1660:A1667"/>
    <mergeCell ref="I1750:I1757"/>
    <mergeCell ref="J1750:J1757"/>
    <mergeCell ref="K1750:K1757"/>
    <mergeCell ref="M1651:M1658"/>
    <mergeCell ref="A1617:F1617"/>
    <mergeCell ref="B1603:B1616"/>
    <mergeCell ref="A1603:A1616"/>
    <mergeCell ref="I1606:I1616"/>
    <mergeCell ref="J1606:J1616"/>
    <mergeCell ref="J1621:J1630"/>
    <mergeCell ref="L1618:L1630"/>
    <mergeCell ref="M1714:M1721"/>
    <mergeCell ref="M1705:M1712"/>
    <mergeCell ref="M1687:M1694"/>
    <mergeCell ref="L1714:L1721"/>
    <mergeCell ref="M1741:M1748"/>
    <mergeCell ref="A1714:A1721"/>
    <mergeCell ref="B1714:B1721"/>
    <mergeCell ref="H1714:H1721"/>
    <mergeCell ref="I1696:I1703"/>
    <mergeCell ref="B1723:B1730"/>
    <mergeCell ref="A1732:A1739"/>
    <mergeCell ref="B1732:B1739"/>
    <mergeCell ref="H1732:H1739"/>
    <mergeCell ref="A1723:A1730"/>
    <mergeCell ref="J1714:J1721"/>
    <mergeCell ref="M1500:M1506"/>
    <mergeCell ref="L1705:L1712"/>
    <mergeCell ref="L1660:L1667"/>
    <mergeCell ref="L1687:L1694"/>
    <mergeCell ref="L1696:L1703"/>
    <mergeCell ref="I1687:I1694"/>
    <mergeCell ref="K1632:K1639"/>
    <mergeCell ref="A1749:F1749"/>
    <mergeCell ref="A1740:F1740"/>
    <mergeCell ref="A1758:F1758"/>
    <mergeCell ref="A1750:A1757"/>
    <mergeCell ref="B1750:B1757"/>
    <mergeCell ref="I1768:I1775"/>
    <mergeCell ref="L1759:L1766"/>
    <mergeCell ref="A1587:A1595"/>
    <mergeCell ref="B1768:B1775"/>
    <mergeCell ref="H1768:H1775"/>
    <mergeCell ref="A1768:A1775"/>
    <mergeCell ref="J1651:J1658"/>
    <mergeCell ref="B1741:B1748"/>
    <mergeCell ref="H1741:H1748"/>
    <mergeCell ref="H1750:H1757"/>
    <mergeCell ref="B1678:B1685"/>
    <mergeCell ref="H1678:H1685"/>
    <mergeCell ref="I1741:I1748"/>
    <mergeCell ref="J1741:J1748"/>
    <mergeCell ref="K1741:K1748"/>
    <mergeCell ref="L1741:L1748"/>
    <mergeCell ref="A1731:F1731"/>
    <mergeCell ref="K1696:K1703"/>
    <mergeCell ref="H1723:H1730"/>
    <mergeCell ref="I1723:I1730"/>
    <mergeCell ref="M1309:M1314"/>
    <mergeCell ref="J1316:J1323"/>
    <mergeCell ref="J1309:J1314"/>
    <mergeCell ref="M1334:M1341"/>
    <mergeCell ref="K1352:K1359"/>
    <mergeCell ref="K1433:K1440"/>
    <mergeCell ref="L1632:L1639"/>
    <mergeCell ref="H1603:H1604"/>
    <mergeCell ref="I1603:I1604"/>
    <mergeCell ref="J1603:J1604"/>
    <mergeCell ref="I1651:I1658"/>
    <mergeCell ref="H1567:H1575"/>
    <mergeCell ref="I1567:I1575"/>
    <mergeCell ref="J1567:J1575"/>
    <mergeCell ref="B1396:F1396"/>
    <mergeCell ref="H1388:H1395"/>
    <mergeCell ref="B1405:F1405"/>
    <mergeCell ref="L1406:L1413"/>
    <mergeCell ref="K1361:K1368"/>
    <mergeCell ref="J1397:J1404"/>
    <mergeCell ref="I1361:I1368"/>
    <mergeCell ref="J1361:J1368"/>
    <mergeCell ref="H1316:H1323"/>
    <mergeCell ref="I1309:I1314"/>
    <mergeCell ref="A1315:F1315"/>
    <mergeCell ref="A1309:A1314"/>
    <mergeCell ref="B1443:B1456"/>
    <mergeCell ref="H1415:H1422"/>
    <mergeCell ref="I1415:I1422"/>
    <mergeCell ref="J1415:J1422"/>
    <mergeCell ref="H1484:K1484"/>
    <mergeCell ref="B1458:B1472"/>
    <mergeCell ref="K1795:K1802"/>
    <mergeCell ref="A1804:A1812"/>
    <mergeCell ref="A1054:A1061"/>
    <mergeCell ref="A1053:F1053"/>
    <mergeCell ref="B1133:B1140"/>
    <mergeCell ref="A1141:F1141"/>
    <mergeCell ref="A1150:F1150"/>
    <mergeCell ref="I1178:I1185"/>
    <mergeCell ref="I1142:I1149"/>
    <mergeCell ref="A1160:A1167"/>
    <mergeCell ref="B1378:F1378"/>
    <mergeCell ref="B1370:B1377"/>
    <mergeCell ref="B1352:B1359"/>
    <mergeCell ref="K1370:K1377"/>
    <mergeCell ref="B1379:B1386"/>
    <mergeCell ref="H1379:H1386"/>
    <mergeCell ref="B1072:B1086"/>
    <mergeCell ref="I1325:I1332"/>
    <mergeCell ref="A1231:F1231"/>
    <mergeCell ref="I1343:I1350"/>
    <mergeCell ref="J1290:J1307"/>
    <mergeCell ref="K1603:K1616"/>
    <mergeCell ref="K1559:K1565"/>
    <mergeCell ref="H1597:H1600"/>
    <mergeCell ref="I1587:I1595"/>
    <mergeCell ref="I1577:I1585"/>
    <mergeCell ref="B1361:B1368"/>
    <mergeCell ref="J1526:J1530"/>
    <mergeCell ref="K1651:K1658"/>
    <mergeCell ref="H1088:H1095"/>
    <mergeCell ref="J1232:J1250"/>
    <mergeCell ref="K1097:K1104"/>
    <mergeCell ref="A1857:A1862"/>
    <mergeCell ref="B1857:B1862"/>
    <mergeCell ref="M1290:M1307"/>
    <mergeCell ref="L1509:L1516"/>
    <mergeCell ref="A1500:A1507"/>
    <mergeCell ref="B1500:B1507"/>
    <mergeCell ref="A1815:A1817"/>
    <mergeCell ref="B1815:B1817"/>
    <mergeCell ref="A1819:A1821"/>
    <mergeCell ref="B1819:B1821"/>
    <mergeCell ref="A1823:A1825"/>
    <mergeCell ref="B1823:B1825"/>
    <mergeCell ref="A1827:A1829"/>
    <mergeCell ref="B1827:B1829"/>
    <mergeCell ref="H1532:H1541"/>
    <mergeCell ref="I1532:I1541"/>
    <mergeCell ref="J1532:J1541"/>
    <mergeCell ref="K1532:K1541"/>
    <mergeCell ref="L1532:L1541"/>
    <mergeCell ref="A1485:A1498"/>
    <mergeCell ref="L1795:L1802"/>
    <mergeCell ref="J1768:J1775"/>
    <mergeCell ref="M1532:M1541"/>
    <mergeCell ref="A1542:F1542"/>
    <mergeCell ref="M1786:M1793"/>
    <mergeCell ref="A1795:A1802"/>
    <mergeCell ref="B1316:B1323"/>
    <mergeCell ref="K1804:K1812"/>
    <mergeCell ref="B1795:B1802"/>
    <mergeCell ref="H1795:H1802"/>
    <mergeCell ref="I1804:I1812"/>
    <mergeCell ref="J1804:J1812"/>
    <mergeCell ref="A1840:A1843"/>
    <mergeCell ref="B1840:B1843"/>
    <mergeCell ref="A1845:A1847"/>
    <mergeCell ref="B1845:B1847"/>
    <mergeCell ref="A1849:A1851"/>
    <mergeCell ref="B1849:B1851"/>
    <mergeCell ref="A1853:A1855"/>
    <mergeCell ref="B1853:B1855"/>
    <mergeCell ref="A715:F715"/>
    <mergeCell ref="I1406:I1413"/>
    <mergeCell ref="J1406:J1413"/>
    <mergeCell ref="A1406:A1413"/>
    <mergeCell ref="B1406:B1413"/>
    <mergeCell ref="A1831:A1833"/>
    <mergeCell ref="B1831:B1833"/>
    <mergeCell ref="A1835:A1838"/>
    <mergeCell ref="B1835:B1838"/>
    <mergeCell ref="A1521:F1521"/>
    <mergeCell ref="A1531:F1531"/>
    <mergeCell ref="H1500:H1506"/>
    <mergeCell ref="H1290:H1307"/>
    <mergeCell ref="I1290:I1307"/>
    <mergeCell ref="B1804:B1812"/>
    <mergeCell ref="H1804:H1812"/>
    <mergeCell ref="H1019:H1024"/>
    <mergeCell ref="H732:H742"/>
    <mergeCell ref="I732:I742"/>
    <mergeCell ref="J732:J742"/>
    <mergeCell ref="B813:B818"/>
    <mergeCell ref="A819:F819"/>
    <mergeCell ref="A753:F753"/>
    <mergeCell ref="A754:A768"/>
    <mergeCell ref="L703:L709"/>
    <mergeCell ref="M703:M709"/>
    <mergeCell ref="L716:L720"/>
    <mergeCell ref="M716:M720"/>
    <mergeCell ref="I683:I686"/>
    <mergeCell ref="J683:J686"/>
    <mergeCell ref="K683:K686"/>
    <mergeCell ref="B689:B693"/>
    <mergeCell ref="H689:H693"/>
    <mergeCell ref="M683:M686"/>
    <mergeCell ref="A726:F726"/>
    <mergeCell ref="H722:H725"/>
    <mergeCell ref="I722:I725"/>
    <mergeCell ref="J722:J725"/>
    <mergeCell ref="K722:K725"/>
    <mergeCell ref="L722:L725"/>
    <mergeCell ref="M722:M725"/>
    <mergeCell ref="A722:A725"/>
    <mergeCell ref="L689:L693"/>
    <mergeCell ref="B722:B725"/>
    <mergeCell ref="B695:B701"/>
    <mergeCell ref="H695:H701"/>
    <mergeCell ref="I695:I701"/>
    <mergeCell ref="J695:J701"/>
    <mergeCell ref="K695:K701"/>
    <mergeCell ref="L695:L701"/>
    <mergeCell ref="M695:M701"/>
    <mergeCell ref="B711:B714"/>
    <mergeCell ref="I711:I714"/>
    <mergeCell ref="K716:K720"/>
    <mergeCell ref="K732:K742"/>
    <mergeCell ref="L732:L742"/>
    <mergeCell ref="M732:M742"/>
    <mergeCell ref="L991:L996"/>
    <mergeCell ref="H1012:H1017"/>
    <mergeCell ref="J998:J1003"/>
    <mergeCell ref="I1036:I1043"/>
    <mergeCell ref="L1012:L1017"/>
    <mergeCell ref="H1005:H1010"/>
    <mergeCell ref="M1106:M1113"/>
    <mergeCell ref="B727:B730"/>
    <mergeCell ref="A731:F731"/>
    <mergeCell ref="H727:H730"/>
    <mergeCell ref="I727:I730"/>
    <mergeCell ref="J727:J730"/>
    <mergeCell ref="K727:K730"/>
    <mergeCell ref="B754:B768"/>
    <mergeCell ref="H754:H758"/>
    <mergeCell ref="I754:I758"/>
    <mergeCell ref="J754:J758"/>
    <mergeCell ref="K754:K758"/>
    <mergeCell ref="L754:L758"/>
    <mergeCell ref="M754:M758"/>
    <mergeCell ref="A769:F769"/>
    <mergeCell ref="A770:A786"/>
    <mergeCell ref="B770:B786"/>
    <mergeCell ref="A787:F787"/>
    <mergeCell ref="A788:A804"/>
    <mergeCell ref="B788:B804"/>
    <mergeCell ref="A805:F805"/>
    <mergeCell ref="A806:A811"/>
    <mergeCell ref="B806:B811"/>
  </mergeCells>
  <phoneticPr fontId="2" type="noConversion"/>
  <pageMargins left="1.9675925925925927E-2" right="0.19685039370078741" top="0.19685039370078741" bottom="9.8379629629629633E-3" header="0.51181102362204722" footer="0.51181102362204722"/>
  <pageSetup paperSize="9" scale="85" orientation="landscape" verticalDpi="14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724"/>
  <sheetViews>
    <sheetView topLeftCell="A513" zoomScaleSheetLayoutView="100" workbookViewId="0">
      <selection activeCell="H519" sqref="H519"/>
    </sheetView>
  </sheetViews>
  <sheetFormatPr defaultRowHeight="12.75"/>
  <cols>
    <col min="1" max="1" width="7.140625" style="234" customWidth="1"/>
    <col min="2" max="2" width="28" style="304" customWidth="1"/>
    <col min="3" max="3" width="23.85546875" style="312" customWidth="1"/>
    <col min="4" max="4" width="10.28515625" style="260" customWidth="1"/>
    <col min="5" max="5" width="11.7109375" style="260" customWidth="1"/>
    <col min="6" max="6" width="10.28515625" style="335" customWidth="1"/>
    <col min="7" max="7" width="12.28515625" style="260" customWidth="1"/>
    <col min="8" max="8" width="10.140625" style="260" customWidth="1"/>
    <col min="9" max="9" width="15.7109375" style="2" customWidth="1"/>
    <col min="10" max="10" width="14.7109375" style="2" customWidth="1"/>
    <col min="11" max="11" width="52.85546875" customWidth="1"/>
    <col min="12" max="12" width="10" bestFit="1" customWidth="1"/>
    <col min="14" max="14" width="5" customWidth="1"/>
    <col min="16" max="16" width="5" customWidth="1"/>
  </cols>
  <sheetData>
    <row r="1" spans="1:8" ht="15" customHeight="1">
      <c r="B1" s="713" t="s">
        <v>121</v>
      </c>
      <c r="C1" s="713"/>
      <c r="D1" s="713"/>
      <c r="E1" s="713"/>
      <c r="F1" s="713"/>
      <c r="G1" s="713"/>
      <c r="H1" s="713"/>
    </row>
    <row r="2" spans="1:8" ht="15" customHeight="1">
      <c r="A2" s="714" t="s">
        <v>161</v>
      </c>
      <c r="B2" s="714"/>
      <c r="C2" s="714"/>
      <c r="D2" s="714"/>
      <c r="E2" s="714"/>
      <c r="F2" s="714"/>
      <c r="G2" s="714"/>
      <c r="H2" s="714"/>
    </row>
    <row r="3" spans="1:8" ht="67.5">
      <c r="A3" s="294" t="s">
        <v>160</v>
      </c>
      <c r="B3" s="295" t="s">
        <v>308</v>
      </c>
      <c r="C3" s="218" t="s">
        <v>309</v>
      </c>
      <c r="D3" s="313" t="s">
        <v>310</v>
      </c>
      <c r="E3" s="313" t="s">
        <v>311</v>
      </c>
      <c r="F3" s="314" t="s">
        <v>312</v>
      </c>
      <c r="G3" s="217" t="s">
        <v>313</v>
      </c>
      <c r="H3" s="217" t="s">
        <v>314</v>
      </c>
    </row>
    <row r="4" spans="1:8" ht="11.25" customHeight="1">
      <c r="A4" s="294">
        <v>1</v>
      </c>
      <c r="B4" s="295">
        <v>2</v>
      </c>
      <c r="C4" s="218">
        <v>3</v>
      </c>
      <c r="D4" s="313">
        <v>4</v>
      </c>
      <c r="E4" s="313">
        <v>5</v>
      </c>
      <c r="F4" s="314">
        <v>6</v>
      </c>
      <c r="G4" s="217">
        <v>7</v>
      </c>
      <c r="H4" s="217">
        <v>8</v>
      </c>
    </row>
    <row r="5" spans="1:8">
      <c r="A5" s="710" t="s">
        <v>742</v>
      </c>
      <c r="B5" s="711"/>
      <c r="C5" s="711"/>
      <c r="D5" s="711"/>
      <c r="E5" s="711"/>
      <c r="F5" s="711"/>
      <c r="G5" s="711"/>
      <c r="H5" s="712"/>
    </row>
    <row r="6" spans="1:8" ht="24">
      <c r="A6" s="533" t="s">
        <v>169</v>
      </c>
      <c r="B6" s="700" t="s">
        <v>910</v>
      </c>
      <c r="C6" s="219" t="s">
        <v>131</v>
      </c>
      <c r="D6" s="172">
        <v>17</v>
      </c>
      <c r="E6" s="172">
        <v>75027.28</v>
      </c>
      <c r="F6" s="76">
        <v>9561</v>
      </c>
      <c r="G6" s="315">
        <f>SUM(E6/F6)</f>
        <v>7.8472210019872399</v>
      </c>
      <c r="H6" s="182">
        <f>SUM(D6*G6)</f>
        <v>133.40275703378308</v>
      </c>
    </row>
    <row r="7" spans="1:8">
      <c r="A7" s="533"/>
      <c r="B7" s="700"/>
      <c r="C7" s="220" t="s">
        <v>132</v>
      </c>
      <c r="D7" s="172">
        <v>13</v>
      </c>
      <c r="E7" s="182">
        <v>37513.64</v>
      </c>
      <c r="F7" s="76">
        <v>9561</v>
      </c>
      <c r="G7" s="315">
        <f>SUM(E7/F7)</f>
        <v>3.92361050099362</v>
      </c>
      <c r="H7" s="182">
        <f>SUM(D7*G7)</f>
        <v>51.006936512917058</v>
      </c>
    </row>
    <row r="8" spans="1:8">
      <c r="A8" s="551" t="s">
        <v>127</v>
      </c>
      <c r="B8" s="727"/>
      <c r="C8" s="728"/>
      <c r="D8" s="263">
        <f>SUM(D6:D7)</f>
        <v>30</v>
      </c>
      <c r="E8" s="263">
        <f>SUM(E6:E7)</f>
        <v>112540.92</v>
      </c>
      <c r="F8" s="316">
        <f>SUM(F6:F7)</f>
        <v>19122</v>
      </c>
      <c r="G8" s="317">
        <f>SUM(G6:G7)</f>
        <v>11.77083150298086</v>
      </c>
      <c r="H8" s="28">
        <f>SUM(H6:H7)</f>
        <v>184.40969354670014</v>
      </c>
    </row>
    <row r="9" spans="1:8" ht="24">
      <c r="A9" s="600" t="s">
        <v>577</v>
      </c>
      <c r="B9" s="696" t="s">
        <v>911</v>
      </c>
      <c r="C9" s="219" t="s">
        <v>131</v>
      </c>
      <c r="D9" s="172">
        <v>42</v>
      </c>
      <c r="E9" s="172">
        <v>75027.28</v>
      </c>
      <c r="F9" s="76">
        <v>9561</v>
      </c>
      <c r="G9" s="315">
        <f>SUM(E9/F9)</f>
        <v>7.8472210019872399</v>
      </c>
      <c r="H9" s="182">
        <f>SUM(D9*G9)</f>
        <v>329.5832820834641</v>
      </c>
    </row>
    <row r="10" spans="1:8">
      <c r="A10" s="600"/>
      <c r="B10" s="697"/>
      <c r="C10" s="219" t="s">
        <v>164</v>
      </c>
      <c r="D10" s="172">
        <v>42</v>
      </c>
      <c r="E10" s="182">
        <v>37513.64</v>
      </c>
      <c r="F10" s="76">
        <v>9561</v>
      </c>
      <c r="G10" s="315">
        <f>E10/F10</f>
        <v>3.92361050099362</v>
      </c>
      <c r="H10" s="182">
        <f>D10*G10</f>
        <v>164.79164104173205</v>
      </c>
    </row>
    <row r="11" spans="1:8">
      <c r="A11" s="551" t="s">
        <v>127</v>
      </c>
      <c r="B11" s="727"/>
      <c r="C11" s="728"/>
      <c r="D11" s="263"/>
      <c r="E11" s="263">
        <f>E9+E10</f>
        <v>112540.92</v>
      </c>
      <c r="F11" s="316">
        <f>F9+F10</f>
        <v>19122</v>
      </c>
      <c r="G11" s="317">
        <f>G9+G10</f>
        <v>11.77083150298086</v>
      </c>
      <c r="H11" s="28">
        <f>H9+H10</f>
        <v>494.37492312519612</v>
      </c>
    </row>
    <row r="12" spans="1:8">
      <c r="A12" s="600" t="s">
        <v>170</v>
      </c>
      <c r="B12" s="700" t="s">
        <v>912</v>
      </c>
      <c r="C12" s="220" t="s">
        <v>124</v>
      </c>
      <c r="D12" s="172">
        <v>15</v>
      </c>
      <c r="E12" s="172">
        <v>75027.28</v>
      </c>
      <c r="F12" s="172">
        <v>9561</v>
      </c>
      <c r="G12" s="315">
        <f>E12/F12</f>
        <v>7.8472210019872399</v>
      </c>
      <c r="H12" s="182">
        <f>G12*D12</f>
        <v>117.7083150298086</v>
      </c>
    </row>
    <row r="13" spans="1:8">
      <c r="A13" s="600"/>
      <c r="B13" s="700"/>
      <c r="C13" s="220" t="s">
        <v>303</v>
      </c>
      <c r="D13" s="172">
        <v>15</v>
      </c>
      <c r="E13" s="182">
        <v>37513.64</v>
      </c>
      <c r="F13" s="172">
        <v>9561</v>
      </c>
      <c r="G13" s="315">
        <f>E13/F13</f>
        <v>3.92361050099362</v>
      </c>
      <c r="H13" s="182">
        <f>G13*D13</f>
        <v>58.854157514904301</v>
      </c>
    </row>
    <row r="14" spans="1:8">
      <c r="A14" s="551" t="s">
        <v>127</v>
      </c>
      <c r="B14" s="727"/>
      <c r="C14" s="728"/>
      <c r="D14" s="263">
        <f>D12+D13</f>
        <v>30</v>
      </c>
      <c r="E14" s="28">
        <f>E12+E13</f>
        <v>112540.92</v>
      </c>
      <c r="F14" s="263">
        <f>F12+F13</f>
        <v>19122</v>
      </c>
      <c r="G14" s="317">
        <f>G12+G13</f>
        <v>11.77083150298086</v>
      </c>
      <c r="H14" s="28">
        <f>H12+H13</f>
        <v>176.5624725447129</v>
      </c>
    </row>
    <row r="15" spans="1:8" ht="22.5" customHeight="1">
      <c r="A15" s="600" t="s">
        <v>215</v>
      </c>
      <c r="B15" s="700" t="s">
        <v>914</v>
      </c>
      <c r="C15" s="220" t="s">
        <v>123</v>
      </c>
      <c r="D15" s="172">
        <v>20</v>
      </c>
      <c r="E15" s="172">
        <v>75027.28</v>
      </c>
      <c r="F15" s="172">
        <v>9561</v>
      </c>
      <c r="G15" s="315">
        <f>E15/F15</f>
        <v>7.8472210019872399</v>
      </c>
      <c r="H15" s="182">
        <f>G15*D15</f>
        <v>156.94442003974478</v>
      </c>
    </row>
    <row r="16" spans="1:8">
      <c r="A16" s="600"/>
      <c r="B16" s="700"/>
      <c r="C16" s="220" t="s">
        <v>304</v>
      </c>
      <c r="D16" s="172">
        <v>20</v>
      </c>
      <c r="E16" s="182">
        <v>37513.64</v>
      </c>
      <c r="F16" s="172">
        <v>9561</v>
      </c>
      <c r="G16" s="315">
        <f>E16/F16</f>
        <v>3.92361050099362</v>
      </c>
      <c r="H16" s="182">
        <f>G16*D16</f>
        <v>78.472210019872392</v>
      </c>
    </row>
    <row r="17" spans="1:10">
      <c r="A17" s="551" t="s">
        <v>127</v>
      </c>
      <c r="B17" s="727"/>
      <c r="C17" s="728"/>
      <c r="D17" s="263">
        <f>D15+D16</f>
        <v>40</v>
      </c>
      <c r="E17" s="28">
        <f>E15+E16</f>
        <v>112540.92</v>
      </c>
      <c r="F17" s="263">
        <f>F15+F16</f>
        <v>19122</v>
      </c>
      <c r="G17" s="317">
        <f>G15+G16</f>
        <v>11.77083150298086</v>
      </c>
      <c r="H17" s="28">
        <f>H15+H16</f>
        <v>235.41663005961718</v>
      </c>
    </row>
    <row r="18" spans="1:10">
      <c r="A18" s="600" t="s">
        <v>216</v>
      </c>
      <c r="B18" s="700" t="s">
        <v>217</v>
      </c>
      <c r="C18" s="220" t="s">
        <v>123</v>
      </c>
      <c r="D18" s="172">
        <v>10</v>
      </c>
      <c r="E18" s="172">
        <v>75027.28</v>
      </c>
      <c r="F18" s="172">
        <v>9561</v>
      </c>
      <c r="G18" s="315">
        <f>E18/F18</f>
        <v>7.8472210019872399</v>
      </c>
      <c r="H18" s="182">
        <f>G18*D18</f>
        <v>78.472210019872392</v>
      </c>
    </row>
    <row r="19" spans="1:10">
      <c r="A19" s="600"/>
      <c r="B19" s="700"/>
      <c r="C19" s="220" t="s">
        <v>304</v>
      </c>
      <c r="D19" s="172">
        <v>10</v>
      </c>
      <c r="E19" s="182">
        <v>37513.64</v>
      </c>
      <c r="F19" s="172">
        <v>9561</v>
      </c>
      <c r="G19" s="315">
        <f>E19/F19</f>
        <v>3.92361050099362</v>
      </c>
      <c r="H19" s="182">
        <f>G19*D19</f>
        <v>39.236105009936196</v>
      </c>
    </row>
    <row r="20" spans="1:10">
      <c r="A20" s="551" t="s">
        <v>127</v>
      </c>
      <c r="B20" s="727"/>
      <c r="C20" s="728"/>
      <c r="D20" s="263">
        <f>D18+D19</f>
        <v>20</v>
      </c>
      <c r="E20" s="28">
        <f>E18+E19</f>
        <v>112540.92</v>
      </c>
      <c r="F20" s="263">
        <f>F18+F19</f>
        <v>19122</v>
      </c>
      <c r="G20" s="317">
        <f>G18+G19</f>
        <v>11.77083150298086</v>
      </c>
      <c r="H20" s="28">
        <f>H18+H19</f>
        <v>117.70831502980859</v>
      </c>
    </row>
    <row r="21" spans="1:10">
      <c r="A21" s="600" t="s">
        <v>836</v>
      </c>
      <c r="B21" s="700" t="s">
        <v>837</v>
      </c>
      <c r="C21" s="220" t="s">
        <v>838</v>
      </c>
      <c r="D21" s="172">
        <v>60</v>
      </c>
      <c r="E21" s="172">
        <v>75027.28</v>
      </c>
      <c r="F21" s="172">
        <v>9561</v>
      </c>
      <c r="G21" s="315">
        <f>E21/F21</f>
        <v>7.8472210019872399</v>
      </c>
      <c r="H21" s="182">
        <f>G21*D21</f>
        <v>470.83326011923441</v>
      </c>
      <c r="I21" s="121"/>
      <c r="J21" s="121"/>
    </row>
    <row r="22" spans="1:10">
      <c r="A22" s="600"/>
      <c r="B22" s="700"/>
      <c r="C22" s="219" t="s">
        <v>164</v>
      </c>
      <c r="D22" s="172">
        <v>60</v>
      </c>
      <c r="E22" s="182">
        <v>37513.64</v>
      </c>
      <c r="F22" s="172">
        <v>9561</v>
      </c>
      <c r="G22" s="315">
        <f>E22/F22</f>
        <v>3.92361050099362</v>
      </c>
      <c r="H22" s="182">
        <f>G22*D22</f>
        <v>235.41663005961721</v>
      </c>
      <c r="I22" s="121"/>
      <c r="J22" s="121"/>
    </row>
    <row r="23" spans="1:10">
      <c r="A23" s="551" t="s">
        <v>127</v>
      </c>
      <c r="B23" s="727"/>
      <c r="C23" s="728"/>
      <c r="D23" s="263">
        <f>D21+D22</f>
        <v>120</v>
      </c>
      <c r="E23" s="28">
        <f>E21+E22</f>
        <v>112540.92</v>
      </c>
      <c r="F23" s="263">
        <f>F21+F22</f>
        <v>19122</v>
      </c>
      <c r="G23" s="317">
        <f>G21+G22</f>
        <v>11.77083150298086</v>
      </c>
      <c r="H23" s="28">
        <f>H21+H22</f>
        <v>706.24989017885162</v>
      </c>
      <c r="I23" s="121"/>
      <c r="J23" s="121"/>
    </row>
    <row r="24" spans="1:10" ht="22.5" customHeight="1">
      <c r="A24" s="600" t="s">
        <v>913</v>
      </c>
      <c r="B24" s="700" t="s">
        <v>915</v>
      </c>
      <c r="C24" s="220" t="s">
        <v>123</v>
      </c>
      <c r="D24" s="172">
        <v>20</v>
      </c>
      <c r="E24" s="172">
        <v>75027.28</v>
      </c>
      <c r="F24" s="172">
        <v>9561</v>
      </c>
      <c r="G24" s="315">
        <f>E24/F24</f>
        <v>7.8472210019872399</v>
      </c>
      <c r="H24" s="182">
        <f>G24*D24</f>
        <v>156.94442003974478</v>
      </c>
      <c r="I24" s="160"/>
      <c r="J24" s="160"/>
    </row>
    <row r="25" spans="1:10">
      <c r="A25" s="600"/>
      <c r="B25" s="700"/>
      <c r="C25" s="220" t="s">
        <v>304</v>
      </c>
      <c r="D25" s="172">
        <v>20</v>
      </c>
      <c r="E25" s="182">
        <v>37513.64</v>
      </c>
      <c r="F25" s="172">
        <v>9561</v>
      </c>
      <c r="G25" s="315">
        <f>E25/F25</f>
        <v>3.92361050099362</v>
      </c>
      <c r="H25" s="182">
        <f>G25*D25</f>
        <v>78.472210019872392</v>
      </c>
      <c r="I25" s="160"/>
      <c r="J25" s="160"/>
    </row>
    <row r="26" spans="1:10">
      <c r="A26" s="551" t="s">
        <v>127</v>
      </c>
      <c r="B26" s="727"/>
      <c r="C26" s="728"/>
      <c r="D26" s="263">
        <f>D24+D25</f>
        <v>40</v>
      </c>
      <c r="E26" s="28">
        <f>E24+E25</f>
        <v>112540.92</v>
      </c>
      <c r="F26" s="263">
        <f>F24+F25</f>
        <v>19122</v>
      </c>
      <c r="G26" s="317">
        <f>G24+G25</f>
        <v>11.77083150298086</v>
      </c>
      <c r="H26" s="28">
        <f>H24+H25</f>
        <v>235.41663005961718</v>
      </c>
      <c r="I26" s="160"/>
      <c r="J26" s="160"/>
    </row>
    <row r="27" spans="1:10" ht="22.5" customHeight="1">
      <c r="A27" s="600" t="s">
        <v>916</v>
      </c>
      <c r="B27" s="700" t="s">
        <v>917</v>
      </c>
      <c r="C27" s="220" t="s">
        <v>123</v>
      </c>
      <c r="D27" s="172">
        <v>20</v>
      </c>
      <c r="E27" s="172">
        <v>75027.28</v>
      </c>
      <c r="F27" s="172">
        <v>9561</v>
      </c>
      <c r="G27" s="315">
        <f>E27/F27</f>
        <v>7.8472210019872399</v>
      </c>
      <c r="H27" s="182">
        <f>G27*D27</f>
        <v>156.94442003974478</v>
      </c>
      <c r="I27" s="160"/>
      <c r="J27" s="160"/>
    </row>
    <row r="28" spans="1:10">
      <c r="A28" s="600"/>
      <c r="B28" s="700"/>
      <c r="C28" s="220" t="s">
        <v>304</v>
      </c>
      <c r="D28" s="172">
        <v>20</v>
      </c>
      <c r="E28" s="182">
        <v>37513.64</v>
      </c>
      <c r="F28" s="172">
        <v>9561</v>
      </c>
      <c r="G28" s="315">
        <f>E28/F28</f>
        <v>3.92361050099362</v>
      </c>
      <c r="H28" s="182">
        <f>G28*D28</f>
        <v>78.472210019872392</v>
      </c>
      <c r="I28" s="160"/>
      <c r="J28" s="160"/>
    </row>
    <row r="29" spans="1:10">
      <c r="A29" s="551" t="s">
        <v>127</v>
      </c>
      <c r="B29" s="727"/>
      <c r="C29" s="728"/>
      <c r="D29" s="263">
        <f>D27+D28</f>
        <v>40</v>
      </c>
      <c r="E29" s="28">
        <f>E27+E28</f>
        <v>112540.92</v>
      </c>
      <c r="F29" s="263">
        <f>F27+F28</f>
        <v>19122</v>
      </c>
      <c r="G29" s="317">
        <f>G27+G28</f>
        <v>11.77083150298086</v>
      </c>
      <c r="H29" s="28">
        <f>H27+H28</f>
        <v>235.41663005961718</v>
      </c>
      <c r="I29" s="160"/>
      <c r="J29" s="160"/>
    </row>
    <row r="30" spans="1:10" ht="22.5" customHeight="1">
      <c r="A30" s="600" t="s">
        <v>918</v>
      </c>
      <c r="B30" s="700" t="s">
        <v>919</v>
      </c>
      <c r="C30" s="220" t="s">
        <v>123</v>
      </c>
      <c r="D30" s="172">
        <v>25</v>
      </c>
      <c r="E30" s="172">
        <v>75027.28</v>
      </c>
      <c r="F30" s="172">
        <v>9561</v>
      </c>
      <c r="G30" s="315">
        <f>E30/F30</f>
        <v>7.8472210019872399</v>
      </c>
      <c r="H30" s="182">
        <f>G30*D30</f>
        <v>196.18052504968099</v>
      </c>
      <c r="I30" s="160"/>
      <c r="J30" s="160"/>
    </row>
    <row r="31" spans="1:10">
      <c r="A31" s="600"/>
      <c r="B31" s="700"/>
      <c r="C31" s="220" t="s">
        <v>304</v>
      </c>
      <c r="D31" s="172">
        <v>25</v>
      </c>
      <c r="E31" s="182">
        <v>37513.64</v>
      </c>
      <c r="F31" s="172">
        <v>9561</v>
      </c>
      <c r="G31" s="315">
        <f>E31/F31</f>
        <v>3.92361050099362</v>
      </c>
      <c r="H31" s="182">
        <f>G31*D31</f>
        <v>98.090262524840497</v>
      </c>
      <c r="I31" s="160"/>
      <c r="J31" s="160"/>
    </row>
    <row r="32" spans="1:10">
      <c r="A32" s="551" t="s">
        <v>127</v>
      </c>
      <c r="B32" s="727"/>
      <c r="C32" s="728"/>
      <c r="D32" s="263">
        <f>D30+D31</f>
        <v>50</v>
      </c>
      <c r="E32" s="28">
        <f>E30+E31</f>
        <v>112540.92</v>
      </c>
      <c r="F32" s="263">
        <f>F30+F31</f>
        <v>19122</v>
      </c>
      <c r="G32" s="317">
        <f>G30+G31</f>
        <v>11.77083150298086</v>
      </c>
      <c r="H32" s="28">
        <f>H30+H31</f>
        <v>294.27078757452148</v>
      </c>
      <c r="I32" s="160"/>
      <c r="J32" s="160"/>
    </row>
    <row r="33" spans="1:10">
      <c r="A33" s="702" t="s">
        <v>743</v>
      </c>
      <c r="B33" s="736"/>
      <c r="C33" s="736"/>
      <c r="D33" s="736"/>
      <c r="E33" s="736"/>
      <c r="F33" s="736"/>
      <c r="G33" s="736"/>
      <c r="H33" s="737"/>
      <c r="I33" s="113"/>
      <c r="J33" s="113"/>
    </row>
    <row r="34" spans="1:10">
      <c r="A34" s="533" t="s">
        <v>437</v>
      </c>
      <c r="B34" s="700" t="s">
        <v>920</v>
      </c>
      <c r="C34" s="220" t="s">
        <v>46</v>
      </c>
      <c r="D34" s="172">
        <v>10</v>
      </c>
      <c r="E34" s="172">
        <v>75027.28</v>
      </c>
      <c r="F34" s="76">
        <v>7445</v>
      </c>
      <c r="G34" s="315">
        <f>SUM(E34/F34)</f>
        <v>10.077539288112828</v>
      </c>
      <c r="H34" s="182">
        <f>SUM(D34*G34)</f>
        <v>100.77539288112828</v>
      </c>
    </row>
    <row r="35" spans="1:10">
      <c r="A35" s="533"/>
      <c r="B35" s="700"/>
      <c r="C35" s="220" t="s">
        <v>98</v>
      </c>
      <c r="D35" s="172">
        <v>10</v>
      </c>
      <c r="E35" s="182">
        <v>37513.64</v>
      </c>
      <c r="F35" s="76">
        <v>7445</v>
      </c>
      <c r="G35" s="315">
        <f>SUM(E35/F35)</f>
        <v>5.0387696440564138</v>
      </c>
      <c r="H35" s="182">
        <f>SUM(D35*G35)</f>
        <v>50.387696440564142</v>
      </c>
    </row>
    <row r="36" spans="1:10">
      <c r="A36" s="551" t="s">
        <v>127</v>
      </c>
      <c r="B36" s="727"/>
      <c r="C36" s="728"/>
      <c r="D36" s="263">
        <f>SUM(D34:D35)</f>
        <v>20</v>
      </c>
      <c r="E36" s="263">
        <f>SUM(E34:E35)</f>
        <v>112540.92</v>
      </c>
      <c r="F36" s="316">
        <f>SUM(F34:F35)</f>
        <v>14890</v>
      </c>
      <c r="G36" s="317">
        <f>SUM(G34:G35)</f>
        <v>15.116308932169241</v>
      </c>
      <c r="H36" s="28">
        <f>SUM(H34:H35)</f>
        <v>151.16308932169244</v>
      </c>
    </row>
    <row r="37" spans="1:10">
      <c r="A37" s="600" t="s">
        <v>633</v>
      </c>
      <c r="B37" s="700" t="s">
        <v>921</v>
      </c>
      <c r="C37" s="729" t="s">
        <v>137</v>
      </c>
      <c r="D37" s="690">
        <v>20</v>
      </c>
      <c r="E37" s="694">
        <v>37513.64</v>
      </c>
      <c r="F37" s="732">
        <v>8939</v>
      </c>
      <c r="G37" s="733">
        <f t="shared" ref="G37" si="0">SUM(E37/F37)</f>
        <v>4.1966260208076962</v>
      </c>
      <c r="H37" s="694">
        <f t="shared" ref="H37" si="1">SUM(D37*G37)</f>
        <v>83.93252041615392</v>
      </c>
      <c r="I37" s="113"/>
      <c r="J37" s="113"/>
    </row>
    <row r="38" spans="1:10">
      <c r="A38" s="600"/>
      <c r="B38" s="700"/>
      <c r="C38" s="730"/>
      <c r="D38" s="568"/>
      <c r="E38" s="568"/>
      <c r="F38" s="568"/>
      <c r="G38" s="568"/>
      <c r="H38" s="568"/>
      <c r="I38" s="113"/>
      <c r="J38" s="113"/>
    </row>
    <row r="39" spans="1:10">
      <c r="A39" s="551" t="s">
        <v>127</v>
      </c>
      <c r="B39" s="727"/>
      <c r="C39" s="728"/>
      <c r="D39" s="263">
        <v>20</v>
      </c>
      <c r="E39" s="28">
        <f>E37</f>
        <v>37513.64</v>
      </c>
      <c r="F39" s="316">
        <f>F37</f>
        <v>8939</v>
      </c>
      <c r="G39" s="317">
        <f>G37</f>
        <v>4.1966260208076962</v>
      </c>
      <c r="H39" s="28">
        <f>H37</f>
        <v>83.93252041615392</v>
      </c>
      <c r="I39" s="113"/>
      <c r="J39" s="113"/>
    </row>
    <row r="40" spans="1:10" ht="12.75" customHeight="1">
      <c r="A40" s="522" t="s">
        <v>632</v>
      </c>
      <c r="B40" s="696" t="s">
        <v>922</v>
      </c>
      <c r="C40" s="738" t="s">
        <v>68</v>
      </c>
      <c r="D40" s="690">
        <v>13</v>
      </c>
      <c r="E40" s="694">
        <v>37513.64</v>
      </c>
      <c r="F40" s="732">
        <v>9561</v>
      </c>
      <c r="G40" s="733">
        <f>E40/F40</f>
        <v>3.92361050099362</v>
      </c>
      <c r="H40" s="694">
        <f>G40*D40</f>
        <v>51.006936512917058</v>
      </c>
      <c r="I40" s="113"/>
      <c r="J40" s="113"/>
    </row>
    <row r="41" spans="1:10">
      <c r="A41" s="524"/>
      <c r="B41" s="697"/>
      <c r="C41" s="730"/>
      <c r="D41" s="568"/>
      <c r="E41" s="568"/>
      <c r="F41" s="568"/>
      <c r="G41" s="568"/>
      <c r="H41" s="568"/>
      <c r="I41" s="113"/>
      <c r="J41" s="113"/>
    </row>
    <row r="42" spans="1:10">
      <c r="A42" s="551" t="s">
        <v>127</v>
      </c>
      <c r="B42" s="727"/>
      <c r="C42" s="728"/>
      <c r="D42" s="263">
        <f>D40</f>
        <v>13</v>
      </c>
      <c r="E42" s="263">
        <f>E40</f>
        <v>37513.64</v>
      </c>
      <c r="F42" s="316">
        <f>F40</f>
        <v>9561</v>
      </c>
      <c r="G42" s="317">
        <f>G40</f>
        <v>3.92361050099362</v>
      </c>
      <c r="H42" s="28">
        <f>H40</f>
        <v>51.006936512917058</v>
      </c>
      <c r="I42" s="113"/>
      <c r="J42" s="113"/>
    </row>
    <row r="43" spans="1:10">
      <c r="A43" s="522" t="s">
        <v>634</v>
      </c>
      <c r="B43" s="696" t="s">
        <v>581</v>
      </c>
      <c r="C43" s="738" t="s">
        <v>139</v>
      </c>
      <c r="D43" s="690">
        <v>13</v>
      </c>
      <c r="E43" s="694">
        <v>37513.64</v>
      </c>
      <c r="F43" s="732">
        <v>9561</v>
      </c>
      <c r="G43" s="733">
        <f>E43/F43</f>
        <v>3.92361050099362</v>
      </c>
      <c r="H43" s="694">
        <f>G43*D43</f>
        <v>51.006936512917058</v>
      </c>
      <c r="I43" s="113"/>
      <c r="J43" s="113"/>
    </row>
    <row r="44" spans="1:10" ht="22.5" customHeight="1">
      <c r="A44" s="524"/>
      <c r="B44" s="697"/>
      <c r="C44" s="730"/>
      <c r="D44" s="568"/>
      <c r="E44" s="568"/>
      <c r="F44" s="568"/>
      <c r="G44" s="568"/>
      <c r="H44" s="568"/>
      <c r="I44" s="113"/>
      <c r="J44" s="113"/>
    </row>
    <row r="45" spans="1:10">
      <c r="A45" s="551" t="s">
        <v>127</v>
      </c>
      <c r="B45" s="727"/>
      <c r="C45" s="728"/>
      <c r="D45" s="263">
        <f>D43</f>
        <v>13</v>
      </c>
      <c r="E45" s="263">
        <f>E43</f>
        <v>37513.64</v>
      </c>
      <c r="F45" s="316">
        <f>F43</f>
        <v>9561</v>
      </c>
      <c r="G45" s="317">
        <f>G43</f>
        <v>3.92361050099362</v>
      </c>
      <c r="H45" s="28">
        <f>H43</f>
        <v>51.006936512917058</v>
      </c>
      <c r="I45" s="113"/>
      <c r="J45" s="113"/>
    </row>
    <row r="46" spans="1:10" ht="17.25" customHeight="1">
      <c r="A46" s="522" t="s">
        <v>635</v>
      </c>
      <c r="B46" s="696" t="s">
        <v>924</v>
      </c>
      <c r="C46" s="738" t="s">
        <v>139</v>
      </c>
      <c r="D46" s="690">
        <v>13</v>
      </c>
      <c r="E46" s="694">
        <v>37513.64</v>
      </c>
      <c r="F46" s="732">
        <v>9561</v>
      </c>
      <c r="G46" s="733">
        <f>E46/F46</f>
        <v>3.92361050099362</v>
      </c>
      <c r="H46" s="694">
        <f>G46*D46</f>
        <v>51.006936512917058</v>
      </c>
      <c r="I46" s="113"/>
      <c r="J46" s="113"/>
    </row>
    <row r="47" spans="1:10" ht="20.25" customHeight="1">
      <c r="A47" s="524"/>
      <c r="B47" s="697"/>
      <c r="C47" s="730"/>
      <c r="D47" s="568"/>
      <c r="E47" s="568"/>
      <c r="F47" s="568"/>
      <c r="G47" s="568"/>
      <c r="H47" s="568"/>
      <c r="I47" s="113"/>
      <c r="J47" s="113"/>
    </row>
    <row r="48" spans="1:10">
      <c r="A48" s="551" t="s">
        <v>127</v>
      </c>
      <c r="B48" s="727"/>
      <c r="C48" s="728"/>
      <c r="D48" s="263">
        <f>D46</f>
        <v>13</v>
      </c>
      <c r="E48" s="263">
        <f>E46</f>
        <v>37513.64</v>
      </c>
      <c r="F48" s="316">
        <f>F46</f>
        <v>9561</v>
      </c>
      <c r="G48" s="317">
        <f>G46</f>
        <v>3.92361050099362</v>
      </c>
      <c r="H48" s="28">
        <f>H46</f>
        <v>51.006936512917058</v>
      </c>
      <c r="I48" s="113"/>
      <c r="J48" s="113"/>
    </row>
    <row r="49" spans="1:10" ht="16.5" customHeight="1">
      <c r="A49" s="522" t="s">
        <v>438</v>
      </c>
      <c r="B49" s="696" t="s">
        <v>923</v>
      </c>
      <c r="C49" s="738" t="s">
        <v>139</v>
      </c>
      <c r="D49" s="690">
        <v>13</v>
      </c>
      <c r="E49" s="694">
        <v>37513.64</v>
      </c>
      <c r="F49" s="732">
        <v>9561</v>
      </c>
      <c r="G49" s="733">
        <f>E49/F49</f>
        <v>3.92361050099362</v>
      </c>
      <c r="H49" s="694">
        <f>G49*D49</f>
        <v>51.006936512917058</v>
      </c>
      <c r="I49" s="113"/>
      <c r="J49" s="113"/>
    </row>
    <row r="50" spans="1:10" ht="18.75" customHeight="1">
      <c r="A50" s="524"/>
      <c r="B50" s="697"/>
      <c r="C50" s="730"/>
      <c r="D50" s="568"/>
      <c r="E50" s="568"/>
      <c r="F50" s="568"/>
      <c r="G50" s="568"/>
      <c r="H50" s="568"/>
      <c r="I50" s="113"/>
      <c r="J50" s="113"/>
    </row>
    <row r="51" spans="1:10">
      <c r="A51" s="551" t="s">
        <v>127</v>
      </c>
      <c r="B51" s="727"/>
      <c r="C51" s="728"/>
      <c r="D51" s="263">
        <f>D49</f>
        <v>13</v>
      </c>
      <c r="E51" s="263">
        <f>E49</f>
        <v>37513.64</v>
      </c>
      <c r="F51" s="316">
        <f>F49</f>
        <v>9561</v>
      </c>
      <c r="G51" s="317">
        <f>G49</f>
        <v>3.92361050099362</v>
      </c>
      <c r="H51" s="28">
        <f>H49</f>
        <v>51.006936512917058</v>
      </c>
      <c r="I51" s="113"/>
      <c r="J51" s="113"/>
    </row>
    <row r="52" spans="1:10" ht="21.75" customHeight="1">
      <c r="A52" s="522" t="s">
        <v>439</v>
      </c>
      <c r="B52" s="696" t="s">
        <v>925</v>
      </c>
      <c r="C52" s="738" t="s">
        <v>139</v>
      </c>
      <c r="D52" s="690">
        <v>13</v>
      </c>
      <c r="E52" s="694">
        <v>37513.64</v>
      </c>
      <c r="F52" s="732">
        <v>9561</v>
      </c>
      <c r="G52" s="733">
        <f>E52/F52</f>
        <v>3.92361050099362</v>
      </c>
      <c r="H52" s="694">
        <f>G52*D52</f>
        <v>51.006936512917058</v>
      </c>
      <c r="I52" s="113"/>
      <c r="J52" s="113"/>
    </row>
    <row r="53" spans="1:10">
      <c r="A53" s="524"/>
      <c r="B53" s="697"/>
      <c r="C53" s="730"/>
      <c r="D53" s="568"/>
      <c r="E53" s="568"/>
      <c r="F53" s="568"/>
      <c r="G53" s="568"/>
      <c r="H53" s="568"/>
      <c r="I53" s="113"/>
      <c r="J53" s="113"/>
    </row>
    <row r="54" spans="1:10">
      <c r="A54" s="551" t="s">
        <v>127</v>
      </c>
      <c r="B54" s="727"/>
      <c r="C54" s="728"/>
      <c r="D54" s="263">
        <f>D52</f>
        <v>13</v>
      </c>
      <c r="E54" s="263">
        <f>E52</f>
        <v>37513.64</v>
      </c>
      <c r="F54" s="316">
        <f>F52</f>
        <v>9561</v>
      </c>
      <c r="G54" s="317">
        <f>G52</f>
        <v>3.92361050099362</v>
      </c>
      <c r="H54" s="28">
        <f>H52</f>
        <v>51.006936512917058</v>
      </c>
      <c r="I54" s="113"/>
      <c r="J54" s="113"/>
    </row>
    <row r="55" spans="1:10">
      <c r="A55" s="717" t="s">
        <v>637</v>
      </c>
      <c r="B55" s="717"/>
      <c r="C55" s="717"/>
      <c r="D55" s="717"/>
      <c r="E55" s="717"/>
      <c r="F55" s="717"/>
      <c r="G55" s="717"/>
      <c r="H55" s="717"/>
    </row>
    <row r="56" spans="1:10">
      <c r="A56" s="546" t="s">
        <v>196</v>
      </c>
      <c r="B56" s="696" t="s">
        <v>926</v>
      </c>
      <c r="C56" s="220" t="s">
        <v>39</v>
      </c>
      <c r="D56" s="172">
        <v>15</v>
      </c>
      <c r="E56" s="172">
        <v>75027.28</v>
      </c>
      <c r="F56" s="76">
        <v>8939</v>
      </c>
      <c r="G56" s="315">
        <f>SUM(E56/F56)</f>
        <v>8.3932520416153924</v>
      </c>
      <c r="H56" s="182">
        <f>SUM(D56*G56)</f>
        <v>125.89878062423088</v>
      </c>
      <c r="I56" s="82"/>
      <c r="J56" s="82"/>
    </row>
    <row r="57" spans="1:10">
      <c r="A57" s="524"/>
      <c r="B57" s="697"/>
      <c r="C57" s="220" t="s">
        <v>158</v>
      </c>
      <c r="D57" s="172">
        <v>15</v>
      </c>
      <c r="E57" s="182">
        <v>37513.64</v>
      </c>
      <c r="F57" s="76">
        <v>8939</v>
      </c>
      <c r="G57" s="315">
        <f>SUM(E57/F57)</f>
        <v>4.1966260208076962</v>
      </c>
      <c r="H57" s="182">
        <f>SUM(D57*G57)</f>
        <v>62.94939031211544</v>
      </c>
    </row>
    <row r="58" spans="1:10">
      <c r="A58" s="511"/>
      <c r="B58" s="511"/>
      <c r="C58" s="305" t="s">
        <v>127</v>
      </c>
      <c r="D58" s="263">
        <f>SUM(D57:D57)</f>
        <v>15</v>
      </c>
      <c r="E58" s="28">
        <f>SUM(E57:E57)</f>
        <v>37513.64</v>
      </c>
      <c r="F58" s="316">
        <f>SUM(F57:F57)</f>
        <v>8939</v>
      </c>
      <c r="G58" s="317">
        <f>SUM(G57:G57)</f>
        <v>4.1966260208076962</v>
      </c>
      <c r="H58" s="28">
        <f>H56+H57</f>
        <v>188.84817093634632</v>
      </c>
    </row>
    <row r="59" spans="1:10">
      <c r="A59" s="533" t="s">
        <v>87</v>
      </c>
      <c r="B59" s="700" t="s">
        <v>927</v>
      </c>
      <c r="C59" s="220" t="s">
        <v>39</v>
      </c>
      <c r="D59" s="172">
        <v>6.5</v>
      </c>
      <c r="E59" s="172">
        <v>75027.28</v>
      </c>
      <c r="F59" s="76">
        <v>8939</v>
      </c>
      <c r="G59" s="315">
        <f>SUM(E59/F59)</f>
        <v>8.3932520416153924</v>
      </c>
      <c r="H59" s="182">
        <f>SUM(D59*G59)</f>
        <v>54.55613827050005</v>
      </c>
    </row>
    <row r="60" spans="1:10">
      <c r="A60" s="533"/>
      <c r="B60" s="700"/>
      <c r="C60" s="220" t="s">
        <v>137</v>
      </c>
      <c r="D60" s="172">
        <v>7.5</v>
      </c>
      <c r="E60" s="182">
        <v>37513.64</v>
      </c>
      <c r="F60" s="76">
        <v>8939</v>
      </c>
      <c r="G60" s="315">
        <f>SUM(E60/F60)</f>
        <v>4.1966260208076962</v>
      </c>
      <c r="H60" s="182">
        <f>SUM(D60*G60)</f>
        <v>31.47469515605772</v>
      </c>
    </row>
    <row r="61" spans="1:10" s="167" customFormat="1">
      <c r="A61" s="716"/>
      <c r="B61" s="716"/>
      <c r="C61" s="306" t="s">
        <v>127</v>
      </c>
      <c r="D61" s="216">
        <f>SUM(D59:D60)</f>
        <v>14</v>
      </c>
      <c r="E61" s="216">
        <f>SUM(E59:E60)</f>
        <v>112540.92</v>
      </c>
      <c r="F61" s="323">
        <f>SUM(F59:F60)</f>
        <v>17878</v>
      </c>
      <c r="G61" s="324">
        <f>SUM(G59:G60)</f>
        <v>12.589878062423089</v>
      </c>
      <c r="H61" s="325">
        <f>SUM(H59:H60)</f>
        <v>86.030833426557763</v>
      </c>
      <c r="I61" s="166"/>
      <c r="J61" s="166"/>
    </row>
    <row r="62" spans="1:10" s="167" customFormat="1">
      <c r="A62" s="533" t="s">
        <v>1109</v>
      </c>
      <c r="B62" s="700" t="s">
        <v>929</v>
      </c>
      <c r="C62" s="220" t="s">
        <v>39</v>
      </c>
      <c r="D62" s="172">
        <v>6.5</v>
      </c>
      <c r="E62" s="172">
        <v>75027.28</v>
      </c>
      <c r="F62" s="76">
        <v>8939</v>
      </c>
      <c r="G62" s="315">
        <f>SUM(E62/F62)</f>
        <v>8.3932520416153924</v>
      </c>
      <c r="H62" s="182">
        <f>SUM(D62*G62)</f>
        <v>54.55613827050005</v>
      </c>
      <c r="I62" s="166"/>
      <c r="J62" s="166"/>
    </row>
    <row r="63" spans="1:10" s="167" customFormat="1">
      <c r="A63" s="533"/>
      <c r="B63" s="700"/>
      <c r="C63" s="220" t="s">
        <v>137</v>
      </c>
      <c r="D63" s="172">
        <v>7.5</v>
      </c>
      <c r="E63" s="182">
        <v>37513.64</v>
      </c>
      <c r="F63" s="76">
        <v>8939</v>
      </c>
      <c r="G63" s="315">
        <f>SUM(E63/F63)</f>
        <v>4.1966260208076962</v>
      </c>
      <c r="H63" s="182">
        <f>SUM(D63*G63)</f>
        <v>31.47469515605772</v>
      </c>
      <c r="I63" s="166"/>
      <c r="J63" s="166"/>
    </row>
    <row r="64" spans="1:10">
      <c r="A64" s="716"/>
      <c r="B64" s="716"/>
      <c r="C64" s="306" t="s">
        <v>127</v>
      </c>
      <c r="D64" s="216">
        <f>SUM(D62:D63)</f>
        <v>14</v>
      </c>
      <c r="E64" s="216">
        <f>SUM(E62:E63)</f>
        <v>112540.92</v>
      </c>
      <c r="F64" s="323">
        <f>SUM(F62:F63)</f>
        <v>17878</v>
      </c>
      <c r="G64" s="324">
        <f>SUM(G62:G63)</f>
        <v>12.589878062423089</v>
      </c>
      <c r="H64" s="325">
        <f>SUM(H62:H63)</f>
        <v>86.030833426557763</v>
      </c>
      <c r="I64" s="160"/>
      <c r="J64" s="160"/>
    </row>
    <row r="65" spans="1:8">
      <c r="A65" s="533" t="s">
        <v>199</v>
      </c>
      <c r="B65" s="700" t="s">
        <v>930</v>
      </c>
      <c r="C65" s="220" t="s">
        <v>39</v>
      </c>
      <c r="D65" s="172">
        <v>10</v>
      </c>
      <c r="E65" s="172">
        <v>75027.28</v>
      </c>
      <c r="F65" s="76">
        <v>8939</v>
      </c>
      <c r="G65" s="315">
        <f>SUM(E65/F65)</f>
        <v>8.3932520416153924</v>
      </c>
      <c r="H65" s="182">
        <f>SUM(D65*G65)</f>
        <v>83.93252041615392</v>
      </c>
    </row>
    <row r="66" spans="1:8">
      <c r="A66" s="533"/>
      <c r="B66" s="700"/>
      <c r="C66" s="220" t="s">
        <v>137</v>
      </c>
      <c r="D66" s="172">
        <v>16.5</v>
      </c>
      <c r="E66" s="182">
        <v>37513.64</v>
      </c>
      <c r="F66" s="76">
        <v>8939</v>
      </c>
      <c r="G66" s="315">
        <f>SUM(E66/F66)</f>
        <v>4.1966260208076962</v>
      </c>
      <c r="H66" s="182">
        <f>SUM(D66*G66)</f>
        <v>69.244329343326982</v>
      </c>
    </row>
    <row r="67" spans="1:8">
      <c r="A67" s="511"/>
      <c r="B67" s="511"/>
      <c r="C67" s="305" t="s">
        <v>127</v>
      </c>
      <c r="D67" s="263">
        <f>SUM(D65:D66)</f>
        <v>26.5</v>
      </c>
      <c r="E67" s="263">
        <f>SUM(E65:E66)</f>
        <v>112540.92</v>
      </c>
      <c r="F67" s="316">
        <f>SUM(F65:F66)</f>
        <v>17878</v>
      </c>
      <c r="G67" s="317">
        <f>SUM(G65:G66)</f>
        <v>12.589878062423089</v>
      </c>
      <c r="H67" s="28">
        <f>SUM(H65:H66)</f>
        <v>153.17684975948089</v>
      </c>
    </row>
    <row r="68" spans="1:8">
      <c r="A68" s="533" t="s">
        <v>200</v>
      </c>
      <c r="B68" s="700" t="s">
        <v>931</v>
      </c>
      <c r="C68" s="220" t="s">
        <v>39</v>
      </c>
      <c r="D68" s="172">
        <v>11</v>
      </c>
      <c r="E68" s="172">
        <v>75027.28</v>
      </c>
      <c r="F68" s="76">
        <v>8939</v>
      </c>
      <c r="G68" s="315">
        <f>SUM(E68/F68)</f>
        <v>8.3932520416153924</v>
      </c>
      <c r="H68" s="182">
        <f>SUM(D68*G68)</f>
        <v>92.325772457769318</v>
      </c>
    </row>
    <row r="69" spans="1:8">
      <c r="A69" s="533"/>
      <c r="B69" s="700"/>
      <c r="C69" s="220" t="s">
        <v>137</v>
      </c>
      <c r="D69" s="172">
        <v>13</v>
      </c>
      <c r="E69" s="182">
        <v>37513.64</v>
      </c>
      <c r="F69" s="76">
        <v>8939</v>
      </c>
      <c r="G69" s="315">
        <f>SUM(E69/F69)</f>
        <v>4.1966260208076962</v>
      </c>
      <c r="H69" s="182">
        <f>SUM(D69*G69)</f>
        <v>54.55613827050005</v>
      </c>
    </row>
    <row r="70" spans="1:8">
      <c r="A70" s="511"/>
      <c r="B70" s="511"/>
      <c r="C70" s="305" t="s">
        <v>127</v>
      </c>
      <c r="D70" s="263">
        <f>SUM(D68:D69)</f>
        <v>24</v>
      </c>
      <c r="E70" s="263">
        <f>SUM(E68:E69)</f>
        <v>112540.92</v>
      </c>
      <c r="F70" s="316">
        <f>SUM(F68:F69)</f>
        <v>17878</v>
      </c>
      <c r="G70" s="317">
        <f>SUM(G68:G69)</f>
        <v>12.589878062423089</v>
      </c>
      <c r="H70" s="28">
        <f>SUM(H68:H69)</f>
        <v>146.88191072826936</v>
      </c>
    </row>
    <row r="71" spans="1:8" ht="25.5">
      <c r="A71" s="180" t="s">
        <v>202</v>
      </c>
      <c r="B71" s="297" t="s">
        <v>932</v>
      </c>
      <c r="C71" s="220" t="s">
        <v>137</v>
      </c>
      <c r="D71" s="172">
        <v>11</v>
      </c>
      <c r="E71" s="182">
        <v>37513.64</v>
      </c>
      <c r="F71" s="76">
        <v>8939</v>
      </c>
      <c r="G71" s="315">
        <f>SUM(E71/F71)</f>
        <v>4.1966260208076962</v>
      </c>
      <c r="H71" s="182">
        <f>SUM(D71*G71)</f>
        <v>46.162886228884659</v>
      </c>
    </row>
    <row r="72" spans="1:8">
      <c r="A72" s="718"/>
      <c r="B72" s="718"/>
      <c r="C72" s="305" t="s">
        <v>127</v>
      </c>
      <c r="D72" s="263">
        <f>SUM(D71)</f>
        <v>11</v>
      </c>
      <c r="E72" s="263">
        <f>SUM(E71)</f>
        <v>37513.64</v>
      </c>
      <c r="F72" s="316">
        <f>SUM(F71)</f>
        <v>8939</v>
      </c>
      <c r="G72" s="317">
        <f>SUM(G71)</f>
        <v>4.1966260208076962</v>
      </c>
      <c r="H72" s="28">
        <f>SUM(H71)</f>
        <v>46.162886228884659</v>
      </c>
    </row>
    <row r="73" spans="1:8" ht="63.75">
      <c r="A73" s="185" t="s">
        <v>203</v>
      </c>
      <c r="B73" s="297" t="s">
        <v>933</v>
      </c>
      <c r="C73" s="220" t="s">
        <v>137</v>
      </c>
      <c r="D73" s="172">
        <v>17</v>
      </c>
      <c r="E73" s="182">
        <v>37513.64</v>
      </c>
      <c r="F73" s="76">
        <v>8939</v>
      </c>
      <c r="G73" s="315">
        <f>SUM(E73/F73)</f>
        <v>4.1966260208076962</v>
      </c>
      <c r="H73" s="182">
        <f>SUM(D73*G73)</f>
        <v>71.342642353730838</v>
      </c>
    </row>
    <row r="74" spans="1:8">
      <c r="A74" s="511"/>
      <c r="B74" s="511"/>
      <c r="C74" s="305" t="s">
        <v>127</v>
      </c>
      <c r="D74" s="263">
        <f>SUM(D73)</f>
        <v>17</v>
      </c>
      <c r="E74" s="263">
        <f>E73</f>
        <v>37513.64</v>
      </c>
      <c r="F74" s="316">
        <f>F73</f>
        <v>8939</v>
      </c>
      <c r="G74" s="317">
        <f>SUM(G73)</f>
        <v>4.1966260208076962</v>
      </c>
      <c r="H74" s="28">
        <f>SUM(H73)</f>
        <v>71.342642353730838</v>
      </c>
    </row>
    <row r="75" spans="1:8">
      <c r="A75" s="600" t="s">
        <v>204</v>
      </c>
      <c r="B75" s="700" t="s">
        <v>934</v>
      </c>
      <c r="C75" s="220" t="s">
        <v>39</v>
      </c>
      <c r="D75" s="172">
        <v>5</v>
      </c>
      <c r="E75" s="172">
        <v>75027.28</v>
      </c>
      <c r="F75" s="76">
        <v>8939</v>
      </c>
      <c r="G75" s="315">
        <f>SUM(E75/F75)</f>
        <v>8.3932520416153924</v>
      </c>
      <c r="H75" s="182">
        <f>SUM(D75*G75)</f>
        <v>41.96626020807696</v>
      </c>
    </row>
    <row r="76" spans="1:8">
      <c r="A76" s="600"/>
      <c r="B76" s="700"/>
      <c r="C76" s="220" t="s">
        <v>137</v>
      </c>
      <c r="D76" s="172">
        <v>14</v>
      </c>
      <c r="E76" s="182">
        <v>37513.64</v>
      </c>
      <c r="F76" s="76">
        <v>8939</v>
      </c>
      <c r="G76" s="315">
        <f>SUM(E76/F76)</f>
        <v>4.1966260208076962</v>
      </c>
      <c r="H76" s="182">
        <f>SUM(D76*G76)</f>
        <v>58.752764291307749</v>
      </c>
    </row>
    <row r="77" spans="1:8">
      <c r="A77" s="511"/>
      <c r="B77" s="511"/>
      <c r="C77" s="305" t="s">
        <v>127</v>
      </c>
      <c r="D77" s="263">
        <f>SUM(D75:D76)</f>
        <v>19</v>
      </c>
      <c r="E77" s="263">
        <f>SUM(E75:E76)</f>
        <v>112540.92</v>
      </c>
      <c r="F77" s="316">
        <f>SUM(F75:F76)</f>
        <v>17878</v>
      </c>
      <c r="G77" s="317">
        <f>SUM(G75:G76)</f>
        <v>12.589878062423089</v>
      </c>
      <c r="H77" s="28">
        <f>SUM(H75:H76)</f>
        <v>100.71902449938472</v>
      </c>
    </row>
    <row r="78" spans="1:8" ht="25.5">
      <c r="A78" s="185" t="s">
        <v>205</v>
      </c>
      <c r="B78" s="297" t="s">
        <v>935</v>
      </c>
      <c r="C78" s="220" t="s">
        <v>137</v>
      </c>
      <c r="D78" s="172">
        <v>28</v>
      </c>
      <c r="E78" s="182">
        <v>37513.64</v>
      </c>
      <c r="F78" s="76">
        <v>8939</v>
      </c>
      <c r="G78" s="315">
        <f>SUM(E78/F78)</f>
        <v>4.1966260208076962</v>
      </c>
      <c r="H78" s="182">
        <f>SUM(D78*G78)</f>
        <v>117.5055285826155</v>
      </c>
    </row>
    <row r="79" spans="1:8">
      <c r="A79" s="511"/>
      <c r="B79" s="511"/>
      <c r="C79" s="305" t="s">
        <v>127</v>
      </c>
      <c r="D79" s="263">
        <f>SUM(D78:D78)</f>
        <v>28</v>
      </c>
      <c r="E79" s="263">
        <f>SUM(E78:E78)</f>
        <v>37513.64</v>
      </c>
      <c r="F79" s="316">
        <f>SUM(F78:F78)</f>
        <v>8939</v>
      </c>
      <c r="G79" s="317">
        <f>SUM(G78:G78)</f>
        <v>4.1966260208076962</v>
      </c>
      <c r="H79" s="28">
        <f>SUM(H78:H78)</f>
        <v>117.5055285826155</v>
      </c>
    </row>
    <row r="80" spans="1:8">
      <c r="A80" s="198" t="s">
        <v>206</v>
      </c>
      <c r="B80" s="300" t="s">
        <v>886</v>
      </c>
      <c r="C80" s="220" t="s">
        <v>137</v>
      </c>
      <c r="D80" s="172">
        <v>4</v>
      </c>
      <c r="E80" s="182">
        <v>37513.64</v>
      </c>
      <c r="F80" s="76">
        <v>8939</v>
      </c>
      <c r="G80" s="315">
        <f>SUM(E80/F80)</f>
        <v>4.1966260208076962</v>
      </c>
      <c r="H80" s="182">
        <f>SUM(D80*G80)</f>
        <v>16.786504083230785</v>
      </c>
    </row>
    <row r="81" spans="1:8">
      <c r="A81" s="511"/>
      <c r="B81" s="511"/>
      <c r="C81" s="305" t="s">
        <v>127</v>
      </c>
      <c r="D81" s="263">
        <f>SUM(D80:D80)</f>
        <v>4</v>
      </c>
      <c r="E81" s="263">
        <f>SUM(E80:E80)</f>
        <v>37513.64</v>
      </c>
      <c r="F81" s="316">
        <f>SUM(F80:F80)</f>
        <v>8939</v>
      </c>
      <c r="G81" s="317">
        <f>SUM(G80:G80)</f>
        <v>4.1966260208076962</v>
      </c>
      <c r="H81" s="28">
        <f>SUM(H80:H80)</f>
        <v>16.786504083230785</v>
      </c>
    </row>
    <row r="82" spans="1:8">
      <c r="A82" s="600" t="s">
        <v>219</v>
      </c>
      <c r="B82" s="700" t="s">
        <v>936</v>
      </c>
      <c r="C82" s="220" t="s">
        <v>39</v>
      </c>
      <c r="D82" s="172">
        <v>8</v>
      </c>
      <c r="E82" s="172">
        <v>75027.28</v>
      </c>
      <c r="F82" s="76">
        <v>8939</v>
      </c>
      <c r="G82" s="315">
        <f>SUM(E82/F82)</f>
        <v>8.3932520416153924</v>
      </c>
      <c r="H82" s="182">
        <f>SUM(D82*G82)</f>
        <v>67.146016332923139</v>
      </c>
    </row>
    <row r="83" spans="1:8">
      <c r="A83" s="600"/>
      <c r="B83" s="700"/>
      <c r="C83" s="220" t="s">
        <v>137</v>
      </c>
      <c r="D83" s="172">
        <v>8</v>
      </c>
      <c r="E83" s="182">
        <v>37513.64</v>
      </c>
      <c r="F83" s="76">
        <v>8939</v>
      </c>
      <c r="G83" s="315">
        <f>SUM(E83/F83)</f>
        <v>4.1966260208076962</v>
      </c>
      <c r="H83" s="182">
        <f>SUM(D83*G83)</f>
        <v>33.57300816646157</v>
      </c>
    </row>
    <row r="84" spans="1:8">
      <c r="A84" s="511"/>
      <c r="B84" s="511"/>
      <c r="C84" s="305" t="s">
        <v>127</v>
      </c>
      <c r="D84" s="263">
        <f>SUM(D82:D83)</f>
        <v>16</v>
      </c>
      <c r="E84" s="263">
        <f>SUM(E82:E83)</f>
        <v>112540.92</v>
      </c>
      <c r="F84" s="316">
        <f>SUM(F82:F83)</f>
        <v>17878</v>
      </c>
      <c r="G84" s="317">
        <f>SUM(G82:G83)</f>
        <v>12.589878062423089</v>
      </c>
      <c r="H84" s="28">
        <f>SUM(H82:H83)</f>
        <v>100.71902449938472</v>
      </c>
    </row>
    <row r="85" spans="1:8">
      <c r="A85" s="600" t="s">
        <v>221</v>
      </c>
      <c r="B85" s="700" t="s">
        <v>937</v>
      </c>
      <c r="C85" s="220" t="s">
        <v>39</v>
      </c>
      <c r="D85" s="172">
        <v>12</v>
      </c>
      <c r="E85" s="172">
        <v>75027.28</v>
      </c>
      <c r="F85" s="76">
        <v>8939</v>
      </c>
      <c r="G85" s="315">
        <f>SUM(E85/F85)</f>
        <v>8.3932520416153924</v>
      </c>
      <c r="H85" s="182">
        <f>SUM(D85*G85)</f>
        <v>100.71902449938472</v>
      </c>
    </row>
    <row r="86" spans="1:8">
      <c r="A86" s="600"/>
      <c r="B86" s="700"/>
      <c r="C86" s="220" t="s">
        <v>137</v>
      </c>
      <c r="D86" s="172">
        <v>8</v>
      </c>
      <c r="E86" s="182">
        <v>37513.64</v>
      </c>
      <c r="F86" s="76">
        <v>8939</v>
      </c>
      <c r="G86" s="315">
        <f>SUM(E86/F86)</f>
        <v>4.1966260208076962</v>
      </c>
      <c r="H86" s="182">
        <f>SUM(D86*G86)</f>
        <v>33.57300816646157</v>
      </c>
    </row>
    <row r="87" spans="1:8">
      <c r="A87" s="511"/>
      <c r="B87" s="511"/>
      <c r="C87" s="305" t="s">
        <v>127</v>
      </c>
      <c r="D87" s="263">
        <f>SUM(D85:D86)</f>
        <v>20</v>
      </c>
      <c r="E87" s="263">
        <f>SUM(E85:E86)</f>
        <v>112540.92</v>
      </c>
      <c r="F87" s="316">
        <f>SUM(F85:F86)</f>
        <v>17878</v>
      </c>
      <c r="G87" s="317">
        <f>SUM(G85:G86)</f>
        <v>12.589878062423089</v>
      </c>
      <c r="H87" s="28">
        <f>SUM(H85:H86)</f>
        <v>134.29203266584628</v>
      </c>
    </row>
    <row r="88" spans="1:8">
      <c r="A88" s="600" t="s">
        <v>222</v>
      </c>
      <c r="B88" s="700" t="s">
        <v>938</v>
      </c>
      <c r="C88" s="220" t="s">
        <v>39</v>
      </c>
      <c r="D88" s="172">
        <v>8</v>
      </c>
      <c r="E88" s="172">
        <v>75027.28</v>
      </c>
      <c r="F88" s="76">
        <v>8939</v>
      </c>
      <c r="G88" s="315">
        <f>SUM(E88/F88)</f>
        <v>8.3932520416153924</v>
      </c>
      <c r="H88" s="182">
        <f>SUM(D88*G88)</f>
        <v>67.146016332923139</v>
      </c>
    </row>
    <row r="89" spans="1:8">
      <c r="A89" s="600"/>
      <c r="B89" s="700"/>
      <c r="C89" s="220" t="s">
        <v>137</v>
      </c>
      <c r="D89" s="172">
        <v>14</v>
      </c>
      <c r="E89" s="182">
        <v>37513.64</v>
      </c>
      <c r="F89" s="76">
        <v>8939</v>
      </c>
      <c r="G89" s="315">
        <f>SUM(E89/F89)</f>
        <v>4.1966260208076962</v>
      </c>
      <c r="H89" s="182">
        <f>SUM(D89*G89)</f>
        <v>58.752764291307749</v>
      </c>
    </row>
    <row r="90" spans="1:8">
      <c r="A90" s="511"/>
      <c r="B90" s="511"/>
      <c r="C90" s="305" t="s">
        <v>127</v>
      </c>
      <c r="D90" s="263">
        <f>SUM(D88:D89)</f>
        <v>22</v>
      </c>
      <c r="E90" s="263">
        <f>SUM(E88:E89)</f>
        <v>112540.92</v>
      </c>
      <c r="F90" s="316">
        <f>SUM(F88:F89)</f>
        <v>17878</v>
      </c>
      <c r="G90" s="317">
        <f>SUM(G88:G89)</f>
        <v>12.589878062423089</v>
      </c>
      <c r="H90" s="28">
        <f>SUM(H88:H89)</f>
        <v>125.89878062423088</v>
      </c>
    </row>
    <row r="91" spans="1:8">
      <c r="A91" s="600" t="s">
        <v>224</v>
      </c>
      <c r="B91" s="700" t="s">
        <v>939</v>
      </c>
      <c r="C91" s="220" t="s">
        <v>39</v>
      </c>
      <c r="D91" s="172">
        <v>8</v>
      </c>
      <c r="E91" s="172">
        <v>75027.28</v>
      </c>
      <c r="F91" s="76">
        <v>8939</v>
      </c>
      <c r="G91" s="315">
        <f>SUM(E91/F91)</f>
        <v>8.3932520416153924</v>
      </c>
      <c r="H91" s="182">
        <f>SUM(D91*G91)</f>
        <v>67.146016332923139</v>
      </c>
    </row>
    <row r="92" spans="1:8">
      <c r="A92" s="600"/>
      <c r="B92" s="700"/>
      <c r="C92" s="220" t="s">
        <v>137</v>
      </c>
      <c r="D92" s="172">
        <v>13</v>
      </c>
      <c r="E92" s="182">
        <v>37513.64</v>
      </c>
      <c r="F92" s="76">
        <v>8939</v>
      </c>
      <c r="G92" s="315">
        <f>SUM(E92/F92)</f>
        <v>4.1966260208076962</v>
      </c>
      <c r="H92" s="182">
        <f>SUM(D92*G92)</f>
        <v>54.55613827050005</v>
      </c>
    </row>
    <row r="93" spans="1:8">
      <c r="A93" s="185"/>
      <c r="B93" s="297"/>
      <c r="C93" s="305" t="s">
        <v>127</v>
      </c>
      <c r="D93" s="263">
        <f>SUM(D91:D92)</f>
        <v>21</v>
      </c>
      <c r="E93" s="263">
        <f>SUM(E91:E92)</f>
        <v>112540.92</v>
      </c>
      <c r="F93" s="316">
        <f>SUM(F91:F92)</f>
        <v>17878</v>
      </c>
      <c r="G93" s="317">
        <f>SUM(G91:G92)</f>
        <v>12.589878062423089</v>
      </c>
      <c r="H93" s="28">
        <f>SUM(H91:H92)</f>
        <v>121.7021546034232</v>
      </c>
    </row>
    <row r="94" spans="1:8">
      <c r="A94" s="600" t="s">
        <v>225</v>
      </c>
      <c r="B94" s="700" t="s">
        <v>940</v>
      </c>
      <c r="C94" s="220" t="s">
        <v>39</v>
      </c>
      <c r="D94" s="172">
        <v>8</v>
      </c>
      <c r="E94" s="172">
        <v>75027.28</v>
      </c>
      <c r="F94" s="76">
        <v>8939</v>
      </c>
      <c r="G94" s="315">
        <f>SUM(E94/F94)</f>
        <v>8.3932520416153924</v>
      </c>
      <c r="H94" s="182">
        <f>SUM(D94*G94)</f>
        <v>67.146016332923139</v>
      </c>
    </row>
    <row r="95" spans="1:8">
      <c r="A95" s="600"/>
      <c r="B95" s="700"/>
      <c r="C95" s="220" t="s">
        <v>137</v>
      </c>
      <c r="D95" s="172">
        <v>13</v>
      </c>
      <c r="E95" s="182">
        <v>37513.64</v>
      </c>
      <c r="F95" s="76">
        <v>8939</v>
      </c>
      <c r="G95" s="315">
        <f>SUM(E95/F95)</f>
        <v>4.1966260208076962</v>
      </c>
      <c r="H95" s="182">
        <f>SUM(D95*G95)</f>
        <v>54.55613827050005</v>
      </c>
    </row>
    <row r="96" spans="1:8">
      <c r="A96" s="511"/>
      <c r="B96" s="511"/>
      <c r="C96" s="305" t="s">
        <v>127</v>
      </c>
      <c r="D96" s="263">
        <f>SUM(D94:D95)</f>
        <v>21</v>
      </c>
      <c r="E96" s="263">
        <f>SUM(E94:E95)</f>
        <v>112540.92</v>
      </c>
      <c r="F96" s="316">
        <f>SUM(F94:F95)</f>
        <v>17878</v>
      </c>
      <c r="G96" s="317">
        <f>SUM(G94:G95)</f>
        <v>12.589878062423089</v>
      </c>
      <c r="H96" s="28">
        <f>SUM(H94:H95)</f>
        <v>121.7021546034232</v>
      </c>
    </row>
    <row r="97" spans="1:8">
      <c r="A97" s="600" t="s">
        <v>227</v>
      </c>
      <c r="B97" s="700" t="s">
        <v>941</v>
      </c>
      <c r="C97" s="220" t="s">
        <v>39</v>
      </c>
      <c r="D97" s="172">
        <v>8</v>
      </c>
      <c r="E97" s="172">
        <v>75027.28</v>
      </c>
      <c r="F97" s="76">
        <v>8939</v>
      </c>
      <c r="G97" s="315">
        <f>SUM(E97/F97)</f>
        <v>8.3932520416153924</v>
      </c>
      <c r="H97" s="182">
        <f>SUM(D97*G97)</f>
        <v>67.146016332923139</v>
      </c>
    </row>
    <row r="98" spans="1:8">
      <c r="A98" s="600"/>
      <c r="B98" s="700"/>
      <c r="C98" s="220" t="s">
        <v>137</v>
      </c>
      <c r="D98" s="172">
        <v>13</v>
      </c>
      <c r="E98" s="182">
        <v>37513.64</v>
      </c>
      <c r="F98" s="76">
        <v>8939</v>
      </c>
      <c r="G98" s="315">
        <f>SUM(E98/F98)</f>
        <v>4.1966260208076962</v>
      </c>
      <c r="H98" s="182">
        <f>SUM(D98*G98)</f>
        <v>54.55613827050005</v>
      </c>
    </row>
    <row r="99" spans="1:8">
      <c r="A99" s="511"/>
      <c r="B99" s="511"/>
      <c r="C99" s="305" t="s">
        <v>127</v>
      </c>
      <c r="D99" s="263">
        <f>SUM(D97:D98)</f>
        <v>21</v>
      </c>
      <c r="E99" s="263">
        <f>SUM(E97:E98)</f>
        <v>112540.92</v>
      </c>
      <c r="F99" s="316">
        <f>SUM(F97:F98)</f>
        <v>17878</v>
      </c>
      <c r="G99" s="317">
        <f>SUM(G97:G98)</f>
        <v>12.589878062423089</v>
      </c>
      <c r="H99" s="28">
        <f>SUM(H97:H98)</f>
        <v>121.7021546034232</v>
      </c>
    </row>
    <row r="100" spans="1:8">
      <c r="A100" s="600" t="s">
        <v>228</v>
      </c>
      <c r="B100" s="700" t="s">
        <v>942</v>
      </c>
      <c r="C100" s="220" t="s">
        <v>137</v>
      </c>
      <c r="D100" s="172">
        <v>8</v>
      </c>
      <c r="E100" s="182">
        <v>37513.64</v>
      </c>
      <c r="F100" s="76">
        <v>8939</v>
      </c>
      <c r="G100" s="315">
        <f>SUM(E100/F100)</f>
        <v>4.1966260208076962</v>
      </c>
      <c r="H100" s="182">
        <f>SUM(D100*G100)</f>
        <v>33.57300816646157</v>
      </c>
    </row>
    <row r="101" spans="1:8">
      <c r="A101" s="600"/>
      <c r="B101" s="700"/>
      <c r="C101" s="220" t="s">
        <v>40</v>
      </c>
      <c r="D101" s="172">
        <v>20</v>
      </c>
      <c r="E101" s="172">
        <v>75027.28</v>
      </c>
      <c r="F101" s="76">
        <v>8939</v>
      </c>
      <c r="G101" s="315">
        <f>SUM(E101/F101)</f>
        <v>8.3932520416153924</v>
      </c>
      <c r="H101" s="182">
        <f>D101*G101</f>
        <v>167.86504083230784</v>
      </c>
    </row>
    <row r="102" spans="1:8">
      <c r="A102" s="511"/>
      <c r="B102" s="511"/>
      <c r="C102" s="305" t="s">
        <v>127</v>
      </c>
      <c r="D102" s="263">
        <f>SUM(D100:D101)</f>
        <v>28</v>
      </c>
      <c r="E102" s="263">
        <f>SUM(E100:E101)</f>
        <v>112540.92</v>
      </c>
      <c r="F102" s="316">
        <f>SUM(F100:F101)</f>
        <v>17878</v>
      </c>
      <c r="G102" s="317">
        <f>SUM(G100:G101)</f>
        <v>12.589878062423089</v>
      </c>
      <c r="H102" s="28">
        <f>SUM(H100:H101)</f>
        <v>201.4380489987694</v>
      </c>
    </row>
    <row r="103" spans="1:8">
      <c r="A103" s="600" t="s">
        <v>229</v>
      </c>
      <c r="B103" s="700" t="s">
        <v>943</v>
      </c>
      <c r="C103" s="220" t="s">
        <v>137</v>
      </c>
      <c r="D103" s="172">
        <v>11</v>
      </c>
      <c r="E103" s="182">
        <v>37513.64</v>
      </c>
      <c r="F103" s="76">
        <v>8939</v>
      </c>
      <c r="G103" s="315">
        <f>SUM(E103/F103)</f>
        <v>4.1966260208076962</v>
      </c>
      <c r="H103" s="182">
        <f>SUM(D103*G103)</f>
        <v>46.162886228884659</v>
      </c>
    </row>
    <row r="104" spans="1:8">
      <c r="A104" s="600"/>
      <c r="B104" s="700"/>
      <c r="C104" s="220" t="s">
        <v>40</v>
      </c>
      <c r="D104" s="172">
        <v>8</v>
      </c>
      <c r="E104" s="172">
        <v>75027.28</v>
      </c>
      <c r="F104" s="76">
        <v>8939</v>
      </c>
      <c r="G104" s="315">
        <f>SUM(E104/F104)</f>
        <v>8.3932520416153924</v>
      </c>
      <c r="H104" s="182">
        <f>SUM(D104*G104)</f>
        <v>67.146016332923139</v>
      </c>
    </row>
    <row r="105" spans="1:8">
      <c r="A105" s="511"/>
      <c r="B105" s="511"/>
      <c r="C105" s="305" t="s">
        <v>127</v>
      </c>
      <c r="D105" s="263">
        <f>SUM(D103:D104)</f>
        <v>19</v>
      </c>
      <c r="E105" s="263">
        <f>SUM(E103:E104)</f>
        <v>112540.92</v>
      </c>
      <c r="F105" s="316">
        <f>SUM(F103:F104)</f>
        <v>17878</v>
      </c>
      <c r="G105" s="317">
        <f>SUM(G103:G104)</f>
        <v>12.589878062423089</v>
      </c>
      <c r="H105" s="28">
        <f>SUM(H103:H104)</f>
        <v>113.3089025618078</v>
      </c>
    </row>
    <row r="106" spans="1:8">
      <c r="A106" s="600" t="s">
        <v>230</v>
      </c>
      <c r="B106" s="700" t="s">
        <v>944</v>
      </c>
      <c r="C106" s="220" t="s">
        <v>137</v>
      </c>
      <c r="D106" s="172">
        <v>11</v>
      </c>
      <c r="E106" s="182">
        <v>37513.64</v>
      </c>
      <c r="F106" s="76">
        <v>8939</v>
      </c>
      <c r="G106" s="315">
        <f>SUM(E106/F106)</f>
        <v>4.1966260208076962</v>
      </c>
      <c r="H106" s="182">
        <f>SUM(D106*G106)</f>
        <v>46.162886228884659</v>
      </c>
    </row>
    <row r="107" spans="1:8">
      <c r="A107" s="600"/>
      <c r="B107" s="700"/>
      <c r="C107" s="220" t="s">
        <v>40</v>
      </c>
      <c r="D107" s="172">
        <v>8</v>
      </c>
      <c r="E107" s="172">
        <v>75027.28</v>
      </c>
      <c r="F107" s="76">
        <v>8939</v>
      </c>
      <c r="G107" s="315">
        <f>SUM(E107/F107)</f>
        <v>8.3932520416153924</v>
      </c>
      <c r="H107" s="182">
        <f>D107*G107</f>
        <v>67.146016332923139</v>
      </c>
    </row>
    <row r="108" spans="1:8">
      <c r="A108" s="511"/>
      <c r="B108" s="511"/>
      <c r="C108" s="305" t="s">
        <v>127</v>
      </c>
      <c r="D108" s="263">
        <f>SUM(D106:D107)</f>
        <v>19</v>
      </c>
      <c r="E108" s="263">
        <f>SUM(E106:E107)</f>
        <v>112540.92</v>
      </c>
      <c r="F108" s="316">
        <f>SUM(F106:F107)</f>
        <v>17878</v>
      </c>
      <c r="G108" s="317">
        <f>SUM(G106:G107)</f>
        <v>12.589878062423089</v>
      </c>
      <c r="H108" s="28">
        <f>SUM(H106:H107)</f>
        <v>113.3089025618078</v>
      </c>
    </row>
    <row r="109" spans="1:8">
      <c r="A109" s="600" t="s">
        <v>231</v>
      </c>
      <c r="B109" s="700" t="s">
        <v>945</v>
      </c>
      <c r="C109" s="220" t="s">
        <v>137</v>
      </c>
      <c r="D109" s="172">
        <v>13</v>
      </c>
      <c r="E109" s="182">
        <v>37513.64</v>
      </c>
      <c r="F109" s="76">
        <v>8939</v>
      </c>
      <c r="G109" s="315">
        <f>SUM(E109/F109)</f>
        <v>4.1966260208076962</v>
      </c>
      <c r="H109" s="182">
        <f>SUM(D109*G109)</f>
        <v>54.55613827050005</v>
      </c>
    </row>
    <row r="110" spans="1:8">
      <c r="A110" s="600"/>
      <c r="B110" s="700"/>
      <c r="C110" s="220" t="s">
        <v>40</v>
      </c>
      <c r="D110" s="172">
        <v>8</v>
      </c>
      <c r="E110" s="172">
        <v>75027.28</v>
      </c>
      <c r="F110" s="76">
        <v>8939</v>
      </c>
      <c r="G110" s="315">
        <f>SUM(E110/F110)</f>
        <v>8.3932520416153924</v>
      </c>
      <c r="H110" s="182">
        <f>SUM(D110*G110)</f>
        <v>67.146016332923139</v>
      </c>
    </row>
    <row r="111" spans="1:8">
      <c r="A111" s="511"/>
      <c r="B111" s="511"/>
      <c r="C111" s="305" t="s">
        <v>127</v>
      </c>
      <c r="D111" s="263">
        <f>SUM(D109:D110)</f>
        <v>21</v>
      </c>
      <c r="E111" s="263">
        <f>SUM(E109:E110)</f>
        <v>112540.92</v>
      </c>
      <c r="F111" s="316">
        <f>SUM(F109:F110)</f>
        <v>17878</v>
      </c>
      <c r="G111" s="317">
        <f>SUM(G109:G110)</f>
        <v>12.589878062423089</v>
      </c>
      <c r="H111" s="28">
        <f>SUM(H109:H110)</f>
        <v>121.7021546034232</v>
      </c>
    </row>
    <row r="112" spans="1:8">
      <c r="A112" s="600" t="s">
        <v>232</v>
      </c>
      <c r="B112" s="700" t="s">
        <v>946</v>
      </c>
      <c r="C112" s="220" t="s">
        <v>137</v>
      </c>
      <c r="D112" s="172">
        <v>10</v>
      </c>
      <c r="E112" s="182">
        <v>37513.64</v>
      </c>
      <c r="F112" s="76">
        <v>8939</v>
      </c>
      <c r="G112" s="315">
        <f>SUM(E112/F112)</f>
        <v>4.1966260208076962</v>
      </c>
      <c r="H112" s="182">
        <f>SUM(D112*G112)</f>
        <v>41.96626020807696</v>
      </c>
    </row>
    <row r="113" spans="1:8">
      <c r="A113" s="600"/>
      <c r="B113" s="700"/>
      <c r="C113" s="220" t="s">
        <v>40</v>
      </c>
      <c r="D113" s="172">
        <v>8</v>
      </c>
      <c r="E113" s="172">
        <v>75027.28</v>
      </c>
      <c r="F113" s="76">
        <v>8939</v>
      </c>
      <c r="G113" s="315">
        <f>SUM(E113/F113)</f>
        <v>8.3932520416153924</v>
      </c>
      <c r="H113" s="182">
        <f>SUM(D113*G113)</f>
        <v>67.146016332923139</v>
      </c>
    </row>
    <row r="114" spans="1:8">
      <c r="A114" s="511"/>
      <c r="B114" s="511"/>
      <c r="C114" s="305" t="s">
        <v>127</v>
      </c>
      <c r="D114" s="263">
        <f>SUM(D112:D113)</f>
        <v>18</v>
      </c>
      <c r="E114" s="263">
        <f>SUM(E112:E113)</f>
        <v>112540.92</v>
      </c>
      <c r="F114" s="316">
        <f>SUM(F112:F113)</f>
        <v>17878</v>
      </c>
      <c r="G114" s="317">
        <f>SUM(G112:G113)</f>
        <v>12.589878062423089</v>
      </c>
      <c r="H114" s="28">
        <f>SUM(H112:H113)</f>
        <v>109.1122765410001</v>
      </c>
    </row>
    <row r="115" spans="1:8">
      <c r="A115" s="600" t="s">
        <v>233</v>
      </c>
      <c r="B115" s="700" t="s">
        <v>947</v>
      </c>
      <c r="C115" s="220" t="s">
        <v>137</v>
      </c>
      <c r="D115" s="172">
        <v>12</v>
      </c>
      <c r="E115" s="182">
        <v>37513.64</v>
      </c>
      <c r="F115" s="76">
        <v>8939</v>
      </c>
      <c r="G115" s="315">
        <f>SUM(E115/F115)</f>
        <v>4.1966260208076962</v>
      </c>
      <c r="H115" s="182">
        <f>SUM(D115*G115)</f>
        <v>50.359512249692358</v>
      </c>
    </row>
    <row r="116" spans="1:8">
      <c r="A116" s="600"/>
      <c r="B116" s="700"/>
      <c r="C116" s="220" t="s">
        <v>40</v>
      </c>
      <c r="D116" s="172">
        <v>8</v>
      </c>
      <c r="E116" s="172">
        <v>75027.28</v>
      </c>
      <c r="F116" s="76">
        <v>8939</v>
      </c>
      <c r="G116" s="315">
        <f>SUM(E116/F116)</f>
        <v>8.3932520416153924</v>
      </c>
      <c r="H116" s="182">
        <f>SUM(D116*G116)</f>
        <v>67.146016332923139</v>
      </c>
    </row>
    <row r="117" spans="1:8">
      <c r="A117" s="511"/>
      <c r="B117" s="511"/>
      <c r="C117" s="305" t="s">
        <v>127</v>
      </c>
      <c r="D117" s="263">
        <f>SUM(D115:D116)</f>
        <v>20</v>
      </c>
      <c r="E117" s="263">
        <f>SUM(E115:E116)</f>
        <v>112540.92</v>
      </c>
      <c r="F117" s="316">
        <f>SUM(F115:F116)</f>
        <v>17878</v>
      </c>
      <c r="G117" s="317">
        <f>SUM(G115:G116)</f>
        <v>12.589878062423089</v>
      </c>
      <c r="H117" s="28">
        <f>SUM(H115:H116)</f>
        <v>117.5055285826155</v>
      </c>
    </row>
    <row r="118" spans="1:8">
      <c r="A118" s="600" t="s">
        <v>234</v>
      </c>
      <c r="B118" s="700" t="s">
        <v>948</v>
      </c>
      <c r="C118" s="220" t="s">
        <v>137</v>
      </c>
      <c r="D118" s="172">
        <v>13</v>
      </c>
      <c r="E118" s="182">
        <v>37513.64</v>
      </c>
      <c r="F118" s="76">
        <v>8939</v>
      </c>
      <c r="G118" s="315">
        <f>SUM(E118/F118)</f>
        <v>4.1966260208076962</v>
      </c>
      <c r="H118" s="182">
        <f>SUM(D118*G118)</f>
        <v>54.55613827050005</v>
      </c>
    </row>
    <row r="119" spans="1:8">
      <c r="A119" s="600"/>
      <c r="B119" s="700"/>
      <c r="C119" s="220" t="s">
        <v>40</v>
      </c>
      <c r="D119" s="172">
        <v>8</v>
      </c>
      <c r="E119" s="172">
        <v>75027.28</v>
      </c>
      <c r="F119" s="76">
        <v>8939</v>
      </c>
      <c r="G119" s="315">
        <f>SUM(E119/F119)</f>
        <v>8.3932520416153924</v>
      </c>
      <c r="H119" s="182">
        <f>SUM(D119*G119)</f>
        <v>67.146016332923139</v>
      </c>
    </row>
    <row r="120" spans="1:8">
      <c r="A120" s="511"/>
      <c r="B120" s="511"/>
      <c r="C120" s="305" t="s">
        <v>127</v>
      </c>
      <c r="D120" s="263">
        <f>SUM(D118:D119)</f>
        <v>21</v>
      </c>
      <c r="E120" s="263">
        <f>SUM(E118:E119)</f>
        <v>112540.92</v>
      </c>
      <c r="F120" s="316">
        <f>SUM(F118:F119)</f>
        <v>17878</v>
      </c>
      <c r="G120" s="317">
        <f>SUM(G118:G119)</f>
        <v>12.589878062423089</v>
      </c>
      <c r="H120" s="28">
        <f>SUM(H118:H119)</f>
        <v>121.7021546034232</v>
      </c>
    </row>
    <row r="121" spans="1:8">
      <c r="A121" s="600" t="s">
        <v>235</v>
      </c>
      <c r="B121" s="700" t="s">
        <v>949</v>
      </c>
      <c r="C121" s="220" t="s">
        <v>137</v>
      </c>
      <c r="D121" s="172">
        <v>16</v>
      </c>
      <c r="E121" s="182">
        <v>37513.64</v>
      </c>
      <c r="F121" s="76">
        <v>8939</v>
      </c>
      <c r="G121" s="315">
        <f>SUM(E121/F121)</f>
        <v>4.1966260208076962</v>
      </c>
      <c r="H121" s="182">
        <f>SUM(D121*G121)</f>
        <v>67.146016332923139</v>
      </c>
    </row>
    <row r="122" spans="1:8">
      <c r="A122" s="600"/>
      <c r="B122" s="700"/>
      <c r="C122" s="220" t="s">
        <v>40</v>
      </c>
      <c r="D122" s="172">
        <v>8</v>
      </c>
      <c r="E122" s="172">
        <v>75027.28</v>
      </c>
      <c r="F122" s="76">
        <v>8939</v>
      </c>
      <c r="G122" s="315">
        <f>SUM(E122/F122)</f>
        <v>8.3932520416153924</v>
      </c>
      <c r="H122" s="182">
        <f>SUM(D122*G122)</f>
        <v>67.146016332923139</v>
      </c>
    </row>
    <row r="123" spans="1:8">
      <c r="A123" s="511"/>
      <c r="B123" s="511"/>
      <c r="C123" s="305" t="s">
        <v>127</v>
      </c>
      <c r="D123" s="263">
        <f>SUM(D121:D122)</f>
        <v>24</v>
      </c>
      <c r="E123" s="263">
        <f>SUM(E121:E122)</f>
        <v>112540.92</v>
      </c>
      <c r="F123" s="316">
        <f>SUM(F121:F122)</f>
        <v>17878</v>
      </c>
      <c r="G123" s="317">
        <f>SUM(G121:G122)</f>
        <v>12.589878062423089</v>
      </c>
      <c r="H123" s="28">
        <f>SUM(H121:H122)</f>
        <v>134.29203266584628</v>
      </c>
    </row>
    <row r="124" spans="1:8">
      <c r="A124" s="600" t="s">
        <v>236</v>
      </c>
      <c r="B124" s="700" t="s">
        <v>950</v>
      </c>
      <c r="C124" s="220" t="s">
        <v>137</v>
      </c>
      <c r="D124" s="172">
        <v>14</v>
      </c>
      <c r="E124" s="182">
        <v>37513.64</v>
      </c>
      <c r="F124" s="76">
        <v>8939</v>
      </c>
      <c r="G124" s="315">
        <f>SUM(E124/F124)</f>
        <v>4.1966260208076962</v>
      </c>
      <c r="H124" s="182">
        <f>SUM(D124*G124)</f>
        <v>58.752764291307749</v>
      </c>
    </row>
    <row r="125" spans="1:8">
      <c r="A125" s="600"/>
      <c r="B125" s="700"/>
      <c r="C125" s="220" t="s">
        <v>40</v>
      </c>
      <c r="D125" s="172">
        <v>5</v>
      </c>
      <c r="E125" s="172">
        <v>75027.28</v>
      </c>
      <c r="F125" s="76">
        <v>8939</v>
      </c>
      <c r="G125" s="315">
        <f>SUM(E125/F125)</f>
        <v>8.3932520416153924</v>
      </c>
      <c r="H125" s="182">
        <f>SUM(D125*G125)</f>
        <v>41.96626020807696</v>
      </c>
    </row>
    <row r="126" spans="1:8">
      <c r="A126" s="511"/>
      <c r="B126" s="511"/>
      <c r="C126" s="305" t="s">
        <v>127</v>
      </c>
      <c r="D126" s="263">
        <f>SUM(D124:D125)</f>
        <v>19</v>
      </c>
      <c r="E126" s="263">
        <f>SUM(E124:E125)</f>
        <v>112540.92</v>
      </c>
      <c r="F126" s="316">
        <f>SUM(F124:F125)</f>
        <v>17878</v>
      </c>
      <c r="G126" s="317">
        <f>SUM(G124:G125)</f>
        <v>12.589878062423089</v>
      </c>
      <c r="H126" s="28">
        <f>SUM(H124:H125)</f>
        <v>100.71902449938472</v>
      </c>
    </row>
    <row r="127" spans="1:8">
      <c r="A127" s="600" t="s">
        <v>239</v>
      </c>
      <c r="B127" s="700" t="s">
        <v>954</v>
      </c>
      <c r="C127" s="220" t="s">
        <v>137</v>
      </c>
      <c r="D127" s="172">
        <v>31</v>
      </c>
      <c r="E127" s="182">
        <v>37513.64</v>
      </c>
      <c r="F127" s="76">
        <v>8939</v>
      </c>
      <c r="G127" s="315">
        <f>SUM(E127/F127)</f>
        <v>4.1966260208076962</v>
      </c>
      <c r="H127" s="182">
        <f>SUM(D127*G127)</f>
        <v>130.09540664503859</v>
      </c>
    </row>
    <row r="128" spans="1:8">
      <c r="A128" s="600"/>
      <c r="B128" s="700"/>
      <c r="C128" s="220" t="s">
        <v>40</v>
      </c>
      <c r="D128" s="172">
        <v>8</v>
      </c>
      <c r="E128" s="172">
        <v>75027.28</v>
      </c>
      <c r="F128" s="76">
        <v>8939</v>
      </c>
      <c r="G128" s="315">
        <f>SUM(E128/F128)</f>
        <v>8.3932520416153924</v>
      </c>
      <c r="H128" s="182">
        <f>SUM(D128*G128)</f>
        <v>67.146016332923139</v>
      </c>
    </row>
    <row r="129" spans="1:8">
      <c r="A129" s="511"/>
      <c r="B129" s="511"/>
      <c r="C129" s="305" t="s">
        <v>127</v>
      </c>
      <c r="D129" s="263">
        <f>SUM(D127:D128)</f>
        <v>39</v>
      </c>
      <c r="E129" s="263">
        <f>SUM(E127:E128)</f>
        <v>112540.92</v>
      </c>
      <c r="F129" s="316">
        <f>SUM(F127:F128)</f>
        <v>17878</v>
      </c>
      <c r="G129" s="317">
        <f>SUM(G127:G128)</f>
        <v>12.589878062423089</v>
      </c>
      <c r="H129" s="28">
        <f>SUM(H127:H128)</f>
        <v>197.24142297796175</v>
      </c>
    </row>
    <row r="130" spans="1:8">
      <c r="A130" s="600" t="s">
        <v>240</v>
      </c>
      <c r="B130" s="700" t="s">
        <v>955</v>
      </c>
      <c r="C130" s="220" t="s">
        <v>137</v>
      </c>
      <c r="D130" s="172">
        <v>17</v>
      </c>
      <c r="E130" s="182">
        <v>37513.64</v>
      </c>
      <c r="F130" s="76">
        <v>8939</v>
      </c>
      <c r="G130" s="315">
        <f>SUM(E130/F130)</f>
        <v>4.1966260208076962</v>
      </c>
      <c r="H130" s="182">
        <f>SUM(D130*G130)</f>
        <v>71.342642353730838</v>
      </c>
    </row>
    <row r="131" spans="1:8">
      <c r="A131" s="600"/>
      <c r="B131" s="700"/>
      <c r="C131" s="220" t="s">
        <v>40</v>
      </c>
      <c r="D131" s="172">
        <v>29</v>
      </c>
      <c r="E131" s="172">
        <v>75027.28</v>
      </c>
      <c r="F131" s="76">
        <v>8939</v>
      </c>
      <c r="G131" s="315">
        <f>SUM(E131/F131)</f>
        <v>8.3932520416153924</v>
      </c>
      <c r="H131" s="182">
        <f>SUM(D131*G131)</f>
        <v>243.40430920684639</v>
      </c>
    </row>
    <row r="132" spans="1:8">
      <c r="A132" s="511"/>
      <c r="B132" s="511"/>
      <c r="C132" s="305" t="s">
        <v>127</v>
      </c>
      <c r="D132" s="263">
        <f>SUM(D130:D131)</f>
        <v>46</v>
      </c>
      <c r="E132" s="263">
        <f>SUM(E130:E131)</f>
        <v>112540.92</v>
      </c>
      <c r="F132" s="316">
        <f>SUM(F130:F131)</f>
        <v>17878</v>
      </c>
      <c r="G132" s="317">
        <f>SUM(G130:G131)</f>
        <v>12.589878062423089</v>
      </c>
      <c r="H132" s="28">
        <f>SUM(H130:H131)</f>
        <v>314.74695156057726</v>
      </c>
    </row>
    <row r="133" spans="1:8">
      <c r="A133" s="600" t="s">
        <v>241</v>
      </c>
      <c r="B133" s="700" t="s">
        <v>956</v>
      </c>
      <c r="C133" s="220" t="s">
        <v>137</v>
      </c>
      <c r="D133" s="172">
        <v>16</v>
      </c>
      <c r="E133" s="182">
        <v>37513.64</v>
      </c>
      <c r="F133" s="76">
        <v>8939</v>
      </c>
      <c r="G133" s="315">
        <f>SUM(E133/F133)</f>
        <v>4.1966260208076962</v>
      </c>
      <c r="H133" s="182">
        <f>SUM(D133*G133)</f>
        <v>67.146016332923139</v>
      </c>
    </row>
    <row r="134" spans="1:8">
      <c r="A134" s="600"/>
      <c r="B134" s="700"/>
      <c r="C134" s="220" t="s">
        <v>40</v>
      </c>
      <c r="D134" s="172">
        <v>23</v>
      </c>
      <c r="E134" s="172">
        <v>75027.28</v>
      </c>
      <c r="F134" s="76">
        <v>8939</v>
      </c>
      <c r="G134" s="315">
        <f>SUM(E134/F134)</f>
        <v>8.3932520416153924</v>
      </c>
      <c r="H134" s="182">
        <f>SUM(D134*G134)</f>
        <v>193.04479695715403</v>
      </c>
    </row>
    <row r="135" spans="1:8">
      <c r="A135" s="511"/>
      <c r="B135" s="511"/>
      <c r="C135" s="305" t="s">
        <v>127</v>
      </c>
      <c r="D135" s="263">
        <f>SUM(D133:D134)</f>
        <v>39</v>
      </c>
      <c r="E135" s="263">
        <f>SUM(E133:E134)</f>
        <v>112540.92</v>
      </c>
      <c r="F135" s="316">
        <f>SUM(F133:F134)</f>
        <v>17878</v>
      </c>
      <c r="G135" s="317">
        <f>SUM(G133:G134)</f>
        <v>12.589878062423089</v>
      </c>
      <c r="H135" s="28">
        <f>SUM(H133:H134)</f>
        <v>260.19081329007719</v>
      </c>
    </row>
    <row r="136" spans="1:8">
      <c r="A136" s="600" t="s">
        <v>242</v>
      </c>
      <c r="B136" s="700" t="s">
        <v>957</v>
      </c>
      <c r="C136" s="220" t="s">
        <v>137</v>
      </c>
      <c r="D136" s="172">
        <v>19</v>
      </c>
      <c r="E136" s="182">
        <v>37513.64</v>
      </c>
      <c r="F136" s="76">
        <v>8939</v>
      </c>
      <c r="G136" s="315">
        <f>SUM(E136/F136)</f>
        <v>4.1966260208076962</v>
      </c>
      <c r="H136" s="182">
        <f>SUM(D136*G136)</f>
        <v>79.735894395346222</v>
      </c>
    </row>
    <row r="137" spans="1:8">
      <c r="A137" s="600"/>
      <c r="B137" s="700"/>
      <c r="C137" s="220" t="s">
        <v>40</v>
      </c>
      <c r="D137" s="172">
        <v>8</v>
      </c>
      <c r="E137" s="172">
        <v>75027.28</v>
      </c>
      <c r="F137" s="76">
        <v>8939</v>
      </c>
      <c r="G137" s="315">
        <f>SUM(E137/F137)</f>
        <v>8.3932520416153924</v>
      </c>
      <c r="H137" s="182">
        <f>SUM(D137*G137)</f>
        <v>67.146016332923139</v>
      </c>
    </row>
    <row r="138" spans="1:8">
      <c r="A138" s="511"/>
      <c r="B138" s="511"/>
      <c r="C138" s="305" t="s">
        <v>127</v>
      </c>
      <c r="D138" s="263">
        <f>SUM(D136:D137)</f>
        <v>27</v>
      </c>
      <c r="E138" s="263">
        <f>SUM(E136:E137)</f>
        <v>112540.92</v>
      </c>
      <c r="F138" s="316">
        <f>SUM(F136:F137)</f>
        <v>17878</v>
      </c>
      <c r="G138" s="317">
        <f>SUM(G136:G137)</f>
        <v>12.589878062423089</v>
      </c>
      <c r="H138" s="28">
        <f>SUM(H136:H137)</f>
        <v>146.88191072826936</v>
      </c>
    </row>
    <row r="139" spans="1:8">
      <c r="A139" s="600" t="s">
        <v>243</v>
      </c>
      <c r="B139" s="700" t="s">
        <v>958</v>
      </c>
      <c r="C139" s="220" t="s">
        <v>137</v>
      </c>
      <c r="D139" s="172">
        <v>12</v>
      </c>
      <c r="E139" s="182">
        <v>37513.64</v>
      </c>
      <c r="F139" s="76">
        <v>8939</v>
      </c>
      <c r="G139" s="315">
        <f>SUM(E139/F139)</f>
        <v>4.1966260208076962</v>
      </c>
      <c r="H139" s="182">
        <f>SUM(D139*G139)</f>
        <v>50.359512249692358</v>
      </c>
    </row>
    <row r="140" spans="1:8">
      <c r="A140" s="600"/>
      <c r="B140" s="700"/>
      <c r="C140" s="220" t="s">
        <v>40</v>
      </c>
      <c r="D140" s="172">
        <v>8</v>
      </c>
      <c r="E140" s="172">
        <v>75027.28</v>
      </c>
      <c r="F140" s="76">
        <v>8939</v>
      </c>
      <c r="G140" s="315">
        <f>SUM(E140/F140)</f>
        <v>8.3932520416153924</v>
      </c>
      <c r="H140" s="182">
        <f>SUM(D140*G140)</f>
        <v>67.146016332923139</v>
      </c>
    </row>
    <row r="141" spans="1:8">
      <c r="A141" s="511"/>
      <c r="B141" s="511"/>
      <c r="C141" s="305" t="s">
        <v>127</v>
      </c>
      <c r="D141" s="263">
        <f>SUM(D139:D140)</f>
        <v>20</v>
      </c>
      <c r="E141" s="263">
        <f>SUM(E139:E140)</f>
        <v>112540.92</v>
      </c>
      <c r="F141" s="316">
        <f>SUM(F139:F140)</f>
        <v>17878</v>
      </c>
      <c r="G141" s="317">
        <f>SUM(G139:G140)</f>
        <v>12.589878062423089</v>
      </c>
      <c r="H141" s="28">
        <f>SUM(H139:H140)</f>
        <v>117.5055285826155</v>
      </c>
    </row>
    <row r="142" spans="1:8" ht="15" customHeight="1">
      <c r="A142" s="600" t="s">
        <v>244</v>
      </c>
      <c r="B142" s="700" t="s">
        <v>936</v>
      </c>
      <c r="C142" s="220" t="s">
        <v>137</v>
      </c>
      <c r="D142" s="172">
        <v>19</v>
      </c>
      <c r="E142" s="182">
        <v>37513.64</v>
      </c>
      <c r="F142" s="76">
        <v>8939</v>
      </c>
      <c r="G142" s="315">
        <f>SUM(E142/F142)</f>
        <v>4.1966260208076962</v>
      </c>
      <c r="H142" s="182">
        <f>SUM(D142*G142)</f>
        <v>79.735894395346222</v>
      </c>
    </row>
    <row r="143" spans="1:8" ht="23.25" customHeight="1">
      <c r="A143" s="600"/>
      <c r="B143" s="700"/>
      <c r="C143" s="220" t="s">
        <v>40</v>
      </c>
      <c r="D143" s="172">
        <v>8</v>
      </c>
      <c r="E143" s="172">
        <v>75027.28</v>
      </c>
      <c r="F143" s="76">
        <v>8939</v>
      </c>
      <c r="G143" s="315">
        <f>SUM(E143/F143)</f>
        <v>8.3932520416153924</v>
      </c>
      <c r="H143" s="182">
        <f>SUM(D143*G143)</f>
        <v>67.146016332923139</v>
      </c>
    </row>
    <row r="144" spans="1:8">
      <c r="A144" s="511"/>
      <c r="B144" s="511"/>
      <c r="C144" s="305" t="s">
        <v>127</v>
      </c>
      <c r="D144" s="263">
        <f>SUM(D142:D143)</f>
        <v>27</v>
      </c>
      <c r="E144" s="263">
        <f>SUM(E142:E143)</f>
        <v>112540.92</v>
      </c>
      <c r="F144" s="316">
        <f>SUM(F142:F143)</f>
        <v>17878</v>
      </c>
      <c r="G144" s="317">
        <f>SUM(G142:G143)</f>
        <v>12.589878062423089</v>
      </c>
      <c r="H144" s="28">
        <f>SUM(H142:H143)</f>
        <v>146.88191072826936</v>
      </c>
    </row>
    <row r="145" spans="1:8">
      <c r="A145" s="600" t="s">
        <v>102</v>
      </c>
      <c r="B145" s="700" t="s">
        <v>959</v>
      </c>
      <c r="C145" s="220" t="s">
        <v>137</v>
      </c>
      <c r="D145" s="172">
        <v>12</v>
      </c>
      <c r="E145" s="182">
        <v>37513.64</v>
      </c>
      <c r="F145" s="76">
        <v>8939</v>
      </c>
      <c r="G145" s="315">
        <f>SUM(E145/F145)</f>
        <v>4.1966260208076962</v>
      </c>
      <c r="H145" s="182">
        <f>SUM(D145*G145)</f>
        <v>50.359512249692358</v>
      </c>
    </row>
    <row r="146" spans="1:8" ht="26.25" customHeight="1">
      <c r="A146" s="600"/>
      <c r="B146" s="700"/>
      <c r="C146" s="220" t="s">
        <v>40</v>
      </c>
      <c r="D146" s="172">
        <v>35</v>
      </c>
      <c r="E146" s="172">
        <v>75027.28</v>
      </c>
      <c r="F146" s="76">
        <v>8939</v>
      </c>
      <c r="G146" s="315">
        <f>SUM(E146/F146)</f>
        <v>8.3932520416153924</v>
      </c>
      <c r="H146" s="182">
        <f>SUM(D146*G146)</f>
        <v>293.76382145653872</v>
      </c>
    </row>
    <row r="147" spans="1:8">
      <c r="A147" s="511"/>
      <c r="B147" s="511"/>
      <c r="C147" s="305" t="s">
        <v>127</v>
      </c>
      <c r="D147" s="263">
        <f>SUM(D145:D146)</f>
        <v>47</v>
      </c>
      <c r="E147" s="263">
        <f>SUM(E145:E146)</f>
        <v>112540.92</v>
      </c>
      <c r="F147" s="316">
        <f>SUM(F145:F146)</f>
        <v>17878</v>
      </c>
      <c r="G147" s="317">
        <f>SUM(G145:G146)</f>
        <v>12.589878062423089</v>
      </c>
      <c r="H147" s="28">
        <f>SUM(H145:H146)</f>
        <v>344.12333370623105</v>
      </c>
    </row>
    <row r="148" spans="1:8">
      <c r="A148" s="600" t="s">
        <v>103</v>
      </c>
      <c r="B148" s="700" t="s">
        <v>960</v>
      </c>
      <c r="C148" s="220" t="s">
        <v>137</v>
      </c>
      <c r="D148" s="172">
        <v>12</v>
      </c>
      <c r="E148" s="182">
        <v>37513.64</v>
      </c>
      <c r="F148" s="76">
        <v>8939</v>
      </c>
      <c r="G148" s="315">
        <f>SUM(E148/F148)</f>
        <v>4.1966260208076962</v>
      </c>
      <c r="H148" s="182">
        <f>SUM(D148*G148)</f>
        <v>50.359512249692358</v>
      </c>
    </row>
    <row r="149" spans="1:8" ht="27.75" customHeight="1">
      <c r="A149" s="600"/>
      <c r="B149" s="700"/>
      <c r="C149" s="220" t="s">
        <v>40</v>
      </c>
      <c r="D149" s="172">
        <v>35</v>
      </c>
      <c r="E149" s="172">
        <v>75027.28</v>
      </c>
      <c r="F149" s="76">
        <v>8939</v>
      </c>
      <c r="G149" s="315">
        <f>SUM(E149/F149)</f>
        <v>8.3932520416153924</v>
      </c>
      <c r="H149" s="182">
        <f>SUM(D149*G149)</f>
        <v>293.76382145653872</v>
      </c>
    </row>
    <row r="150" spans="1:8">
      <c r="A150" s="511"/>
      <c r="B150" s="511"/>
      <c r="C150" s="305" t="s">
        <v>127</v>
      </c>
      <c r="D150" s="263">
        <f>SUM(D148:D149)</f>
        <v>47</v>
      </c>
      <c r="E150" s="263">
        <f>SUM(E148:E149)</f>
        <v>112540.92</v>
      </c>
      <c r="F150" s="316">
        <f>SUM(F148:F149)</f>
        <v>17878</v>
      </c>
      <c r="G150" s="317">
        <f>SUM(G148:G149)</f>
        <v>12.589878062423089</v>
      </c>
      <c r="H150" s="28">
        <f>SUM(H148:H149)</f>
        <v>344.12333370623105</v>
      </c>
    </row>
    <row r="151" spans="1:8">
      <c r="A151" s="600" t="s">
        <v>76</v>
      </c>
      <c r="B151" s="700" t="s">
        <v>961</v>
      </c>
      <c r="C151" s="220" t="s">
        <v>137</v>
      </c>
      <c r="D151" s="172">
        <v>12</v>
      </c>
      <c r="E151" s="182">
        <v>37513.64</v>
      </c>
      <c r="F151" s="76">
        <v>8939</v>
      </c>
      <c r="G151" s="315">
        <f>SUM(E151/F151)</f>
        <v>4.1966260208076962</v>
      </c>
      <c r="H151" s="182">
        <f>SUM(D151*G151)</f>
        <v>50.359512249692358</v>
      </c>
    </row>
    <row r="152" spans="1:8" ht="26.25" customHeight="1">
      <c r="A152" s="600"/>
      <c r="B152" s="700"/>
      <c r="C152" s="220" t="s">
        <v>40</v>
      </c>
      <c r="D152" s="172">
        <v>35</v>
      </c>
      <c r="E152" s="172">
        <v>75027.28</v>
      </c>
      <c r="F152" s="76">
        <v>8939</v>
      </c>
      <c r="G152" s="315">
        <f>SUM(E152/F152)</f>
        <v>8.3932520416153924</v>
      </c>
      <c r="H152" s="182">
        <f>SUM(D152*G152)</f>
        <v>293.76382145653872</v>
      </c>
    </row>
    <row r="153" spans="1:8">
      <c r="A153" s="185"/>
      <c r="B153" s="297"/>
      <c r="C153" s="305" t="s">
        <v>127</v>
      </c>
      <c r="D153" s="263">
        <v>47</v>
      </c>
      <c r="E153" s="263">
        <f>SUM(E151:E152)</f>
        <v>112540.92</v>
      </c>
      <c r="F153" s="316">
        <f>SUM(F151:F152)</f>
        <v>17878</v>
      </c>
      <c r="G153" s="317">
        <f>SUM(G151:G152)</f>
        <v>12.589878062423089</v>
      </c>
      <c r="H153" s="28">
        <f>SUM(H151:H152)</f>
        <v>344.12333370623105</v>
      </c>
    </row>
    <row r="154" spans="1:8" ht="24" customHeight="1">
      <c r="A154" s="600" t="s">
        <v>77</v>
      </c>
      <c r="B154" s="700" t="s">
        <v>962</v>
      </c>
      <c r="C154" s="220" t="s">
        <v>137</v>
      </c>
      <c r="D154" s="172">
        <v>12</v>
      </c>
      <c r="E154" s="182">
        <v>37513.64</v>
      </c>
      <c r="F154" s="76">
        <v>8939</v>
      </c>
      <c r="G154" s="315">
        <f>SUM(E154/F154)</f>
        <v>4.1966260208076962</v>
      </c>
      <c r="H154" s="182">
        <f>SUM(D154*G154)</f>
        <v>50.359512249692358</v>
      </c>
    </row>
    <row r="155" spans="1:8" ht="25.5" customHeight="1">
      <c r="A155" s="600"/>
      <c r="B155" s="700"/>
      <c r="C155" s="220" t="s">
        <v>40</v>
      </c>
      <c r="D155" s="172">
        <v>35</v>
      </c>
      <c r="E155" s="172">
        <v>75027.28</v>
      </c>
      <c r="F155" s="76">
        <v>8939</v>
      </c>
      <c r="G155" s="315">
        <f>SUM(E155/F155)</f>
        <v>8.3932520416153924</v>
      </c>
      <c r="H155" s="182">
        <f>SUM(D155*G155)</f>
        <v>293.76382145653872</v>
      </c>
    </row>
    <row r="156" spans="1:8">
      <c r="A156" s="185"/>
      <c r="B156" s="297"/>
      <c r="C156" s="305" t="s">
        <v>127</v>
      </c>
      <c r="D156" s="263">
        <v>47</v>
      </c>
      <c r="E156" s="263">
        <f>SUM(E154:E155)</f>
        <v>112540.92</v>
      </c>
      <c r="F156" s="316">
        <f>SUM(F154:F155)</f>
        <v>17878</v>
      </c>
      <c r="G156" s="317">
        <f>SUM(G154:G155)</f>
        <v>12.589878062423089</v>
      </c>
      <c r="H156" s="28">
        <f>SUM(H154:H155)</f>
        <v>344.12333370623105</v>
      </c>
    </row>
    <row r="157" spans="1:8" ht="16.5" customHeight="1">
      <c r="A157" s="600" t="s">
        <v>246</v>
      </c>
      <c r="B157" s="700" t="s">
        <v>963</v>
      </c>
      <c r="C157" s="220" t="s">
        <v>137</v>
      </c>
      <c r="D157" s="172">
        <v>12</v>
      </c>
      <c r="E157" s="182">
        <v>37513.64</v>
      </c>
      <c r="F157" s="76">
        <v>8939</v>
      </c>
      <c r="G157" s="315">
        <f>SUM(E157/F157)</f>
        <v>4.1966260208076962</v>
      </c>
      <c r="H157" s="182">
        <f>SUM(D157*G157)</f>
        <v>50.359512249692358</v>
      </c>
    </row>
    <row r="158" spans="1:8" ht="27.75" customHeight="1">
      <c r="A158" s="600"/>
      <c r="B158" s="700"/>
      <c r="C158" s="220" t="s">
        <v>40</v>
      </c>
      <c r="D158" s="172">
        <v>35</v>
      </c>
      <c r="E158" s="172">
        <v>75027.28</v>
      </c>
      <c r="F158" s="76">
        <v>8939</v>
      </c>
      <c r="G158" s="315">
        <f>SUM(E158/F158)</f>
        <v>8.3932520416153924</v>
      </c>
      <c r="H158" s="182">
        <f>SUM(D158*G158)</f>
        <v>293.76382145653872</v>
      </c>
    </row>
    <row r="159" spans="1:8">
      <c r="A159" s="185"/>
      <c r="B159" s="297"/>
      <c r="C159" s="305" t="s">
        <v>127</v>
      </c>
      <c r="D159" s="263">
        <v>47</v>
      </c>
      <c r="E159" s="263">
        <f>SUM(E157:E158)</f>
        <v>112540.92</v>
      </c>
      <c r="F159" s="316">
        <f>SUM(F157:F158)</f>
        <v>17878</v>
      </c>
      <c r="G159" s="317">
        <f>SUM(G157:G158)</f>
        <v>12.589878062423089</v>
      </c>
      <c r="H159" s="28">
        <f>SUM(H157:H158)</f>
        <v>344.12333370623105</v>
      </c>
    </row>
    <row r="160" spans="1:8">
      <c r="A160" s="600" t="s">
        <v>247</v>
      </c>
      <c r="B160" s="700" t="s">
        <v>964</v>
      </c>
      <c r="C160" s="220" t="s">
        <v>137</v>
      </c>
      <c r="D160" s="172">
        <v>12</v>
      </c>
      <c r="E160" s="182">
        <v>37513.64</v>
      </c>
      <c r="F160" s="76">
        <v>8939</v>
      </c>
      <c r="G160" s="315">
        <f>SUM(E160/F160)</f>
        <v>4.1966260208076962</v>
      </c>
      <c r="H160" s="182">
        <f>SUM(D160*G160)</f>
        <v>50.359512249692358</v>
      </c>
    </row>
    <row r="161" spans="1:10" ht="21" customHeight="1">
      <c r="A161" s="600"/>
      <c r="B161" s="700"/>
      <c r="C161" s="220" t="s">
        <v>40</v>
      </c>
      <c r="D161" s="172">
        <v>35</v>
      </c>
      <c r="E161" s="172">
        <v>75027.28</v>
      </c>
      <c r="F161" s="76">
        <v>8939</v>
      </c>
      <c r="G161" s="315">
        <f>SUM(E161/F161)</f>
        <v>8.3932520416153924</v>
      </c>
      <c r="H161" s="182">
        <f>SUM(D161*G161)</f>
        <v>293.76382145653872</v>
      </c>
    </row>
    <row r="162" spans="1:10">
      <c r="A162" s="185"/>
      <c r="B162" s="297"/>
      <c r="C162" s="305" t="s">
        <v>127</v>
      </c>
      <c r="D162" s="263">
        <v>47</v>
      </c>
      <c r="E162" s="263">
        <f>SUM(E160:E161)</f>
        <v>112540.92</v>
      </c>
      <c r="F162" s="316">
        <f>SUM(F160:F161)</f>
        <v>17878</v>
      </c>
      <c r="G162" s="317">
        <f>SUM(G160:G161)</f>
        <v>12.589878062423089</v>
      </c>
      <c r="H162" s="28">
        <f>SUM(H160:H161)</f>
        <v>344.12333370623105</v>
      </c>
    </row>
    <row r="163" spans="1:10">
      <c r="A163" s="600" t="s">
        <v>207</v>
      </c>
      <c r="B163" s="700" t="s">
        <v>965</v>
      </c>
      <c r="C163" s="220" t="s">
        <v>137</v>
      </c>
      <c r="D163" s="172">
        <v>12</v>
      </c>
      <c r="E163" s="182">
        <v>37513.64</v>
      </c>
      <c r="F163" s="76">
        <v>8939</v>
      </c>
      <c r="G163" s="315">
        <f>SUM(E163/F163)</f>
        <v>4.1966260208076962</v>
      </c>
      <c r="H163" s="182">
        <f>SUM(D163*G163)</f>
        <v>50.359512249692358</v>
      </c>
      <c r="I163" s="113"/>
      <c r="J163" s="113"/>
    </row>
    <row r="164" spans="1:10" ht="28.5" customHeight="1">
      <c r="A164" s="600"/>
      <c r="B164" s="700"/>
      <c r="C164" s="220" t="s">
        <v>40</v>
      </c>
      <c r="D164" s="172">
        <v>35</v>
      </c>
      <c r="E164" s="172">
        <v>75027.28</v>
      </c>
      <c r="F164" s="76">
        <v>8939</v>
      </c>
      <c r="G164" s="315">
        <f>SUM(E164/F164)</f>
        <v>8.3932520416153924</v>
      </c>
      <c r="H164" s="182">
        <f>SUM(D164*G164)</f>
        <v>293.76382145653872</v>
      </c>
      <c r="I164" s="113"/>
      <c r="J164" s="113"/>
    </row>
    <row r="165" spans="1:10">
      <c r="A165" s="511"/>
      <c r="B165" s="511"/>
      <c r="C165" s="305" t="s">
        <v>127</v>
      </c>
      <c r="D165" s="263">
        <f>SUM(D163:D164)</f>
        <v>47</v>
      </c>
      <c r="E165" s="263">
        <f>SUM(E163:E164)</f>
        <v>112540.92</v>
      </c>
      <c r="F165" s="316">
        <f>SUM(F163:F164)</f>
        <v>17878</v>
      </c>
      <c r="G165" s="317">
        <f>SUM(G163:G164)</f>
        <v>12.589878062423089</v>
      </c>
      <c r="H165" s="28">
        <f>SUM(H163:H164)</f>
        <v>344.12333370623105</v>
      </c>
      <c r="I165" s="113"/>
      <c r="J165" s="113"/>
    </row>
    <row r="166" spans="1:10" ht="25.5">
      <c r="A166" s="185" t="s">
        <v>208</v>
      </c>
      <c r="B166" s="297" t="s">
        <v>966</v>
      </c>
      <c r="C166" s="220" t="s">
        <v>137</v>
      </c>
      <c r="D166" s="172">
        <v>10</v>
      </c>
      <c r="E166" s="182">
        <v>37513.64</v>
      </c>
      <c r="F166" s="76">
        <v>8939</v>
      </c>
      <c r="G166" s="315">
        <f>SUM(E166/F166)</f>
        <v>4.1966260208076962</v>
      </c>
      <c r="H166" s="182">
        <f>SUM(D166*G166)</f>
        <v>41.96626020807696</v>
      </c>
    </row>
    <row r="167" spans="1:10">
      <c r="A167" s="511"/>
      <c r="B167" s="511"/>
      <c r="C167" s="305" t="s">
        <v>138</v>
      </c>
      <c r="D167" s="263">
        <f>SUM(D166:D166)</f>
        <v>10</v>
      </c>
      <c r="E167" s="263">
        <f>SUM(E166:E166)</f>
        <v>37513.64</v>
      </c>
      <c r="F167" s="316">
        <f>SUM(F166:F166)</f>
        <v>8939</v>
      </c>
      <c r="G167" s="317">
        <f>SUM(G166:G166)</f>
        <v>4.1966260208076962</v>
      </c>
      <c r="H167" s="28">
        <f>SUM(H166:H166)</f>
        <v>41.96626020807696</v>
      </c>
    </row>
    <row r="168" spans="1:10" ht="38.25">
      <c r="A168" s="185" t="s">
        <v>209</v>
      </c>
      <c r="B168" s="297" t="s">
        <v>967</v>
      </c>
      <c r="C168" s="220" t="s">
        <v>137</v>
      </c>
      <c r="D168" s="172">
        <v>8</v>
      </c>
      <c r="E168" s="182">
        <v>37513.64</v>
      </c>
      <c r="F168" s="76">
        <v>8939</v>
      </c>
      <c r="G168" s="315">
        <f>SUM(E168/F168)</f>
        <v>4.1966260208076962</v>
      </c>
      <c r="H168" s="182">
        <f>SUM(D168*G168)</f>
        <v>33.57300816646157</v>
      </c>
    </row>
    <row r="169" spans="1:10">
      <c r="A169" s="511"/>
      <c r="B169" s="511"/>
      <c r="C169" s="305" t="s">
        <v>127</v>
      </c>
      <c r="D169" s="263">
        <f>SUM(D168)</f>
        <v>8</v>
      </c>
      <c r="E169" s="263">
        <f>SUM(E168)</f>
        <v>37513.64</v>
      </c>
      <c r="F169" s="316">
        <f>SUM(F168)</f>
        <v>8939</v>
      </c>
      <c r="G169" s="317">
        <f>SUM(G168)</f>
        <v>4.1966260208076962</v>
      </c>
      <c r="H169" s="28">
        <f>SUM(H168)</f>
        <v>33.57300816646157</v>
      </c>
    </row>
    <row r="170" spans="1:10" ht="38.25">
      <c r="A170" s="185" t="s">
        <v>210</v>
      </c>
      <c r="B170" s="297" t="s">
        <v>968</v>
      </c>
      <c r="C170" s="220" t="s">
        <v>137</v>
      </c>
      <c r="D170" s="172">
        <v>8</v>
      </c>
      <c r="E170" s="182">
        <v>37513.64</v>
      </c>
      <c r="F170" s="76">
        <v>8939</v>
      </c>
      <c r="G170" s="315">
        <f>SUM(E170/F170)</f>
        <v>4.1966260208076962</v>
      </c>
      <c r="H170" s="182">
        <f>SUM(D170*G170)</f>
        <v>33.57300816646157</v>
      </c>
    </row>
    <row r="171" spans="1:10">
      <c r="A171" s="511"/>
      <c r="B171" s="511"/>
      <c r="C171" s="305" t="s">
        <v>127</v>
      </c>
      <c r="D171" s="263">
        <f>SUM(D170)</f>
        <v>8</v>
      </c>
      <c r="E171" s="263">
        <f>SUM(E170)</f>
        <v>37513.64</v>
      </c>
      <c r="F171" s="316">
        <f>SUM(F170)</f>
        <v>8939</v>
      </c>
      <c r="G171" s="317">
        <f>SUM(G170)</f>
        <v>4.1966260208076962</v>
      </c>
      <c r="H171" s="28">
        <f>SUM(H170)</f>
        <v>33.57300816646157</v>
      </c>
    </row>
    <row r="172" spans="1:10" ht="26.25" customHeight="1">
      <c r="A172" s="185" t="s">
        <v>251</v>
      </c>
      <c r="B172" s="297" t="s">
        <v>969</v>
      </c>
      <c r="C172" s="220" t="s">
        <v>137</v>
      </c>
      <c r="D172" s="172">
        <v>8</v>
      </c>
      <c r="E172" s="182">
        <v>37513.64</v>
      </c>
      <c r="F172" s="76">
        <v>8939</v>
      </c>
      <c r="G172" s="315">
        <f>SUM(E172/F172)</f>
        <v>4.1966260208076962</v>
      </c>
      <c r="H172" s="182">
        <f>SUM(D172*G172)</f>
        <v>33.57300816646157</v>
      </c>
    </row>
    <row r="173" spans="1:10">
      <c r="A173" s="511"/>
      <c r="B173" s="511"/>
      <c r="C173" s="305" t="s">
        <v>127</v>
      </c>
      <c r="D173" s="263">
        <f>SUM(D172)</f>
        <v>8</v>
      </c>
      <c r="E173" s="263">
        <f>SUM(E172)</f>
        <v>37513.64</v>
      </c>
      <c r="F173" s="316">
        <f>SUM(F172)</f>
        <v>8939</v>
      </c>
      <c r="G173" s="317">
        <f>SUM(G172)</f>
        <v>4.1966260208076962</v>
      </c>
      <c r="H173" s="28">
        <f>SUM(H172)</f>
        <v>33.57300816646157</v>
      </c>
    </row>
    <row r="174" spans="1:10">
      <c r="A174" s="522" t="s">
        <v>252</v>
      </c>
      <c r="B174" s="696" t="s">
        <v>970</v>
      </c>
      <c r="C174" s="220" t="s">
        <v>40</v>
      </c>
      <c r="D174" s="172">
        <v>40</v>
      </c>
      <c r="E174" s="172">
        <v>75027.28</v>
      </c>
      <c r="F174" s="76">
        <v>8939</v>
      </c>
      <c r="G174" s="315">
        <f>SUM(E174/F174)</f>
        <v>8.3932520416153924</v>
      </c>
      <c r="H174" s="182">
        <f>SUM(D174*G174)</f>
        <v>335.73008166461568</v>
      </c>
      <c r="I174" s="82"/>
      <c r="J174" s="82"/>
    </row>
    <row r="175" spans="1:10">
      <c r="A175" s="524"/>
      <c r="B175" s="697"/>
      <c r="C175" s="220" t="s">
        <v>137</v>
      </c>
      <c r="D175" s="172">
        <v>40</v>
      </c>
      <c r="E175" s="182">
        <v>37513.64</v>
      </c>
      <c r="F175" s="76">
        <v>8939</v>
      </c>
      <c r="G175" s="315">
        <f>SUM(E175/F175)</f>
        <v>4.1966260208076962</v>
      </c>
      <c r="H175" s="182">
        <f>SUM(D175*G175)</f>
        <v>167.86504083230784</v>
      </c>
    </row>
    <row r="176" spans="1:10">
      <c r="A176" s="511"/>
      <c r="B176" s="511"/>
      <c r="C176" s="305" t="s">
        <v>127</v>
      </c>
      <c r="D176" s="263">
        <f>SUM(D175)</f>
        <v>40</v>
      </c>
      <c r="E176" s="263">
        <f>SUM(E175)</f>
        <v>37513.64</v>
      </c>
      <c r="F176" s="316">
        <f>SUM(F175)</f>
        <v>8939</v>
      </c>
      <c r="G176" s="317">
        <f>SUM(G175)</f>
        <v>4.1966260208076962</v>
      </c>
      <c r="H176" s="28">
        <f>H174+H175</f>
        <v>503.59512249692352</v>
      </c>
    </row>
    <row r="177" spans="1:10">
      <c r="A177" s="522" t="s">
        <v>315</v>
      </c>
      <c r="B177" s="696" t="s">
        <v>971</v>
      </c>
      <c r="C177" s="220" t="s">
        <v>40</v>
      </c>
      <c r="D177" s="172">
        <v>5</v>
      </c>
      <c r="E177" s="172">
        <v>75027.28</v>
      </c>
      <c r="F177" s="76">
        <v>8939</v>
      </c>
      <c r="G177" s="315">
        <f>SUM(E177/F177)</f>
        <v>8.3932520416153924</v>
      </c>
      <c r="H177" s="182">
        <f>SUM(D177*G177)</f>
        <v>41.96626020807696</v>
      </c>
      <c r="I177" s="82"/>
      <c r="J177" s="82"/>
    </row>
    <row r="178" spans="1:10">
      <c r="A178" s="524"/>
      <c r="B178" s="697"/>
      <c r="C178" s="220" t="s">
        <v>137</v>
      </c>
      <c r="D178" s="172">
        <v>5</v>
      </c>
      <c r="E178" s="182">
        <v>37513.64</v>
      </c>
      <c r="F178" s="76">
        <v>8939</v>
      </c>
      <c r="G178" s="315">
        <f>SUM(E178/F178)</f>
        <v>4.1966260208076962</v>
      </c>
      <c r="H178" s="182">
        <f>SUM(D178*G178)</f>
        <v>20.98313010403848</v>
      </c>
    </row>
    <row r="179" spans="1:10">
      <c r="A179" s="511"/>
      <c r="B179" s="511"/>
      <c r="C179" s="305" t="s">
        <v>127</v>
      </c>
      <c r="D179" s="263">
        <f>SUM(D178)</f>
        <v>5</v>
      </c>
      <c r="E179" s="263">
        <f>SUM(E178)</f>
        <v>37513.64</v>
      </c>
      <c r="F179" s="316">
        <f>SUM(F178)</f>
        <v>8939</v>
      </c>
      <c r="G179" s="317">
        <f>SUM(G178)</f>
        <v>4.1966260208076962</v>
      </c>
      <c r="H179" s="28">
        <f>H177+H178</f>
        <v>62.94939031211544</v>
      </c>
    </row>
    <row r="180" spans="1:10">
      <c r="A180" s="522" t="s">
        <v>1110</v>
      </c>
      <c r="B180" s="696" t="s">
        <v>972</v>
      </c>
      <c r="C180" s="220" t="s">
        <v>40</v>
      </c>
      <c r="D180" s="172">
        <v>5</v>
      </c>
      <c r="E180" s="172">
        <v>75027.28</v>
      </c>
      <c r="F180" s="76">
        <v>8939</v>
      </c>
      <c r="G180" s="315">
        <f>SUM(E180/F180)</f>
        <v>8.3932520416153924</v>
      </c>
      <c r="H180" s="182">
        <f>SUM(D180*G180)</f>
        <v>41.96626020807696</v>
      </c>
      <c r="I180" s="165"/>
      <c r="J180" s="165"/>
    </row>
    <row r="181" spans="1:10">
      <c r="A181" s="524"/>
      <c r="B181" s="697"/>
      <c r="C181" s="220" t="s">
        <v>137</v>
      </c>
      <c r="D181" s="172">
        <v>5</v>
      </c>
      <c r="E181" s="182">
        <v>37513.64</v>
      </c>
      <c r="F181" s="76">
        <v>8939</v>
      </c>
      <c r="G181" s="315">
        <f>SUM(E181/F181)</f>
        <v>4.1966260208076962</v>
      </c>
      <c r="H181" s="182">
        <f>SUM(D181*G181)</f>
        <v>20.98313010403848</v>
      </c>
      <c r="I181" s="165"/>
      <c r="J181" s="165"/>
    </row>
    <row r="182" spans="1:10">
      <c r="A182" s="511"/>
      <c r="B182" s="511"/>
      <c r="C182" s="305" t="s">
        <v>127</v>
      </c>
      <c r="D182" s="263">
        <f>SUM(D181)</f>
        <v>5</v>
      </c>
      <c r="E182" s="263">
        <f>SUM(E181)</f>
        <v>37513.64</v>
      </c>
      <c r="F182" s="316">
        <f>SUM(F181)</f>
        <v>8939</v>
      </c>
      <c r="G182" s="317">
        <f>SUM(G181)</f>
        <v>4.1966260208076962</v>
      </c>
      <c r="H182" s="28">
        <f>H180+H181</f>
        <v>62.94939031211544</v>
      </c>
      <c r="I182" s="165"/>
      <c r="J182" s="165"/>
    </row>
    <row r="183" spans="1:10" ht="24">
      <c r="A183" s="180" t="s">
        <v>316</v>
      </c>
      <c r="B183" s="297" t="s">
        <v>872</v>
      </c>
      <c r="C183" s="219" t="s">
        <v>68</v>
      </c>
      <c r="D183" s="172">
        <v>13</v>
      </c>
      <c r="E183" s="182">
        <v>37513.64</v>
      </c>
      <c r="F183" s="76">
        <v>9561</v>
      </c>
      <c r="G183" s="315">
        <f>SUM(E183/F183)</f>
        <v>3.92361050099362</v>
      </c>
      <c r="H183" s="182">
        <f>D183*G183</f>
        <v>51.006936512917058</v>
      </c>
    </row>
    <row r="184" spans="1:10">
      <c r="A184" s="511"/>
      <c r="B184" s="511"/>
      <c r="C184" s="305" t="s">
        <v>127</v>
      </c>
      <c r="D184" s="263">
        <f>SUM(D183:D183)</f>
        <v>13</v>
      </c>
      <c r="E184" s="28">
        <f>SUM(E183:E183)</f>
        <v>37513.64</v>
      </c>
      <c r="F184" s="316">
        <f>SUM(F183:F183)</f>
        <v>9561</v>
      </c>
      <c r="G184" s="317">
        <f>SUM(G183:G183)</f>
        <v>3.92361050099362</v>
      </c>
      <c r="H184" s="28">
        <f>SUM(H183:H183)</f>
        <v>51.006936512917058</v>
      </c>
    </row>
    <row r="185" spans="1:10" ht="25.5">
      <c r="A185" s="180" t="s">
        <v>317</v>
      </c>
      <c r="B185" s="297" t="s">
        <v>875</v>
      </c>
      <c r="C185" s="219" t="s">
        <v>111</v>
      </c>
      <c r="D185" s="172">
        <v>8</v>
      </c>
      <c r="E185" s="182">
        <v>37513.64</v>
      </c>
      <c r="F185" s="76">
        <v>9561</v>
      </c>
      <c r="G185" s="315">
        <f>SUM(E185/F185)</f>
        <v>3.92361050099362</v>
      </c>
      <c r="H185" s="182">
        <f>SUM(D185*G185)</f>
        <v>31.38888400794896</v>
      </c>
    </row>
    <row r="186" spans="1:10">
      <c r="A186" s="511"/>
      <c r="B186" s="511"/>
      <c r="C186" s="305" t="s">
        <v>127</v>
      </c>
      <c r="D186" s="263">
        <f>SUM(D185:D185)</f>
        <v>8</v>
      </c>
      <c r="E186" s="28">
        <f>SUM(E185:E185)</f>
        <v>37513.64</v>
      </c>
      <c r="F186" s="316">
        <f>SUM(F185:F185)</f>
        <v>9561</v>
      </c>
      <c r="G186" s="317">
        <f>SUM(G185:G185)</f>
        <v>3.92361050099362</v>
      </c>
      <c r="H186" s="28">
        <f>SUM(H185:H185)</f>
        <v>31.38888400794896</v>
      </c>
    </row>
    <row r="187" spans="1:10" ht="25.5">
      <c r="A187" s="185" t="s">
        <v>638</v>
      </c>
      <c r="B187" s="300" t="s">
        <v>873</v>
      </c>
      <c r="C187" s="219" t="s">
        <v>139</v>
      </c>
      <c r="D187" s="172">
        <v>10</v>
      </c>
      <c r="E187" s="182">
        <v>37513.64</v>
      </c>
      <c r="F187" s="76">
        <v>9561</v>
      </c>
      <c r="G187" s="315">
        <f>SUM(E187/F187)</f>
        <v>3.92361050099362</v>
      </c>
      <c r="H187" s="182">
        <f>SUM(D187*G187)</f>
        <v>39.236105009936196</v>
      </c>
    </row>
    <row r="188" spans="1:10" ht="12.75" customHeight="1">
      <c r="A188" s="739"/>
      <c r="B188" s="740"/>
      <c r="C188" s="305" t="s">
        <v>127</v>
      </c>
      <c r="D188" s="263">
        <f>SUM(D187:D187)</f>
        <v>10</v>
      </c>
      <c r="E188" s="28">
        <f>SUM(E187:E187)</f>
        <v>37513.64</v>
      </c>
      <c r="F188" s="316">
        <f>SUM(F187:F187)</f>
        <v>9561</v>
      </c>
      <c r="G188" s="317">
        <f>SUM(G187:G187)</f>
        <v>3.92361050099362</v>
      </c>
      <c r="H188" s="28">
        <f>SUM(H187:H187)</f>
        <v>39.236105009936196</v>
      </c>
    </row>
    <row r="189" spans="1:10" ht="58.5" customHeight="1">
      <c r="A189" s="180" t="s">
        <v>639</v>
      </c>
      <c r="B189" s="297" t="s">
        <v>870</v>
      </c>
      <c r="C189" s="220" t="s">
        <v>137</v>
      </c>
      <c r="D189" s="172">
        <v>30</v>
      </c>
      <c r="E189" s="182">
        <v>37513.64</v>
      </c>
      <c r="F189" s="76">
        <v>8939</v>
      </c>
      <c r="G189" s="315">
        <f>SUM(E189/F189)</f>
        <v>4.1966260208076962</v>
      </c>
      <c r="H189" s="182">
        <f>SUM(D189*G189)</f>
        <v>125.89878062423088</v>
      </c>
      <c r="I189" s="115"/>
      <c r="J189" s="115"/>
    </row>
    <row r="190" spans="1:10">
      <c r="A190" s="511"/>
      <c r="B190" s="511"/>
      <c r="C190" s="305" t="s">
        <v>138</v>
      </c>
      <c r="D190" s="263">
        <f>SUM(D189:D189)</f>
        <v>30</v>
      </c>
      <c r="E190" s="263">
        <f>SUM(E189:E189)</f>
        <v>37513.64</v>
      </c>
      <c r="F190" s="316">
        <f>SUM(F189:F189)</f>
        <v>8939</v>
      </c>
      <c r="G190" s="317">
        <f>SUM(G189:G189)</f>
        <v>4.1966260208076962</v>
      </c>
      <c r="H190" s="28">
        <f>SUM(H189:H189)</f>
        <v>125.89878062423088</v>
      </c>
      <c r="I190" s="115"/>
      <c r="J190" s="115"/>
    </row>
    <row r="191" spans="1:10" ht="62.25" customHeight="1">
      <c r="A191" s="180" t="s">
        <v>640</v>
      </c>
      <c r="B191" s="297" t="s">
        <v>871</v>
      </c>
      <c r="C191" s="220" t="s">
        <v>137</v>
      </c>
      <c r="D191" s="172">
        <v>30</v>
      </c>
      <c r="E191" s="182">
        <v>37513.64</v>
      </c>
      <c r="F191" s="76">
        <v>8939</v>
      </c>
      <c r="G191" s="315">
        <f>SUM(E191/F191)</f>
        <v>4.1966260208076962</v>
      </c>
      <c r="H191" s="182">
        <f>SUM(D191*G191)</f>
        <v>125.89878062423088</v>
      </c>
      <c r="I191" s="165"/>
      <c r="J191" s="165"/>
    </row>
    <row r="192" spans="1:10" ht="13.5" customHeight="1">
      <c r="A192" s="511"/>
      <c r="B192" s="511"/>
      <c r="C192" s="305" t="s">
        <v>138</v>
      </c>
      <c r="D192" s="263">
        <f>SUM(D191:D191)</f>
        <v>30</v>
      </c>
      <c r="E192" s="263">
        <f>SUM(E191:E191)</f>
        <v>37513.64</v>
      </c>
      <c r="F192" s="316">
        <f>SUM(F191:F191)</f>
        <v>8939</v>
      </c>
      <c r="G192" s="317">
        <f>SUM(G191:G191)</f>
        <v>4.1966260208076962</v>
      </c>
      <c r="H192" s="28">
        <f>SUM(H191:H191)</f>
        <v>125.89878062423088</v>
      </c>
      <c r="I192" s="165"/>
      <c r="J192" s="165"/>
    </row>
    <row r="193" spans="1:10" ht="127.5">
      <c r="A193" s="185" t="s">
        <v>795</v>
      </c>
      <c r="B193" s="297" t="s">
        <v>1111</v>
      </c>
      <c r="C193" s="220" t="s">
        <v>137</v>
      </c>
      <c r="D193" s="172">
        <v>18</v>
      </c>
      <c r="E193" s="182">
        <v>37513.64</v>
      </c>
      <c r="F193" s="76">
        <v>8939</v>
      </c>
      <c r="G193" s="315">
        <f>SUM(E193/F193)</f>
        <v>4.1966260208076962</v>
      </c>
      <c r="H193" s="182">
        <f>SUM(D193*G193)</f>
        <v>75.539268374538537</v>
      </c>
      <c r="I193" s="115"/>
      <c r="J193" s="115"/>
    </row>
    <row r="194" spans="1:10">
      <c r="A194" s="511"/>
      <c r="B194" s="511"/>
      <c r="C194" s="305" t="s">
        <v>138</v>
      </c>
      <c r="D194" s="263">
        <f>SUM(D193:D193)</f>
        <v>18</v>
      </c>
      <c r="E194" s="263">
        <f>SUM(E193:E193)</f>
        <v>37513.64</v>
      </c>
      <c r="F194" s="316">
        <f>SUM(F193:F193)</f>
        <v>8939</v>
      </c>
      <c r="G194" s="317">
        <f>SUM(G193:G193)</f>
        <v>4.1966260208076962</v>
      </c>
      <c r="H194" s="28">
        <f>SUM(H193:H193)</f>
        <v>75.539268374538537</v>
      </c>
      <c r="I194" s="115"/>
      <c r="J194" s="115"/>
    </row>
    <row r="195" spans="1:10">
      <c r="A195" s="522" t="s">
        <v>796</v>
      </c>
      <c r="B195" s="696" t="s">
        <v>798</v>
      </c>
      <c r="C195" s="122" t="s">
        <v>799</v>
      </c>
      <c r="D195" s="415">
        <v>5</v>
      </c>
      <c r="E195" s="416">
        <v>62426</v>
      </c>
      <c r="F195" s="415">
        <v>8121</v>
      </c>
      <c r="G195" s="207">
        <f>E195/F195</f>
        <v>7.686984361531831</v>
      </c>
      <c r="H195" s="207">
        <f>D195*G195</f>
        <v>38.434921807659151</v>
      </c>
      <c r="I195" s="165"/>
      <c r="J195" s="165"/>
    </row>
    <row r="196" spans="1:10">
      <c r="A196" s="524"/>
      <c r="B196" s="697"/>
      <c r="C196" s="122" t="s">
        <v>800</v>
      </c>
      <c r="D196" s="366">
        <v>30</v>
      </c>
      <c r="E196" s="417">
        <v>31213</v>
      </c>
      <c r="F196" s="366">
        <v>8121</v>
      </c>
      <c r="G196" s="207">
        <f>E196/F196</f>
        <v>3.8434921807659155</v>
      </c>
      <c r="H196" s="207">
        <f>D196*G196</f>
        <v>115.30476542297747</v>
      </c>
      <c r="I196" s="165"/>
      <c r="J196" s="165"/>
    </row>
    <row r="197" spans="1:10">
      <c r="A197" s="715"/>
      <c r="B197" s="511"/>
      <c r="C197" s="305" t="s">
        <v>138</v>
      </c>
      <c r="D197" s="263">
        <f>SUM(D195:D196)</f>
        <v>35</v>
      </c>
      <c r="E197" s="263">
        <f t="shared" ref="E197:H197" si="2">SUM(E195:E196)</f>
        <v>93639</v>
      </c>
      <c r="F197" s="263">
        <f t="shared" si="2"/>
        <v>16242</v>
      </c>
      <c r="G197" s="28">
        <f t="shared" si="2"/>
        <v>11.530476542297746</v>
      </c>
      <c r="H197" s="28">
        <f t="shared" si="2"/>
        <v>153.7396872306366</v>
      </c>
      <c r="I197" s="165"/>
      <c r="J197" s="165"/>
    </row>
    <row r="198" spans="1:10">
      <c r="A198" s="522" t="s">
        <v>797</v>
      </c>
      <c r="B198" s="696" t="s">
        <v>807</v>
      </c>
      <c r="C198" s="122" t="s">
        <v>799</v>
      </c>
      <c r="D198" s="415">
        <v>5</v>
      </c>
      <c r="E198" s="416">
        <v>62426</v>
      </c>
      <c r="F198" s="415">
        <v>8121</v>
      </c>
      <c r="G198" s="207">
        <f>E198/F198</f>
        <v>7.686984361531831</v>
      </c>
      <c r="H198" s="207">
        <f>D198*G198</f>
        <v>38.434921807659151</v>
      </c>
      <c r="I198" s="165"/>
      <c r="J198" s="165"/>
    </row>
    <row r="199" spans="1:10">
      <c r="A199" s="524"/>
      <c r="B199" s="697"/>
      <c r="C199" s="122" t="s">
        <v>800</v>
      </c>
      <c r="D199" s="366">
        <v>20</v>
      </c>
      <c r="E199" s="417">
        <v>31213</v>
      </c>
      <c r="F199" s="366">
        <v>8121</v>
      </c>
      <c r="G199" s="207">
        <f>E199/F199</f>
        <v>3.8434921807659155</v>
      </c>
      <c r="H199" s="207">
        <f>D199*G199</f>
        <v>76.869843615318302</v>
      </c>
      <c r="I199" s="165"/>
      <c r="J199" s="165"/>
    </row>
    <row r="200" spans="1:10">
      <c r="A200" s="715"/>
      <c r="B200" s="511"/>
      <c r="C200" s="305" t="s">
        <v>138</v>
      </c>
      <c r="D200" s="263">
        <f>SUM(D198:D199)</f>
        <v>25</v>
      </c>
      <c r="E200" s="263">
        <f t="shared" ref="E200" si="3">SUM(E198:E199)</f>
        <v>93639</v>
      </c>
      <c r="F200" s="263">
        <f t="shared" ref="F200" si="4">SUM(F198:F199)</f>
        <v>16242</v>
      </c>
      <c r="G200" s="28">
        <f t="shared" ref="G200" si="5">SUM(G198:G199)</f>
        <v>11.530476542297746</v>
      </c>
      <c r="H200" s="28">
        <f>SUM(H198:H199)</f>
        <v>115.30476542297745</v>
      </c>
      <c r="I200" s="165"/>
      <c r="J200" s="165"/>
    </row>
    <row r="201" spans="1:10">
      <c r="A201" s="522" t="s">
        <v>869</v>
      </c>
      <c r="B201" s="696" t="s">
        <v>810</v>
      </c>
      <c r="C201" s="122" t="s">
        <v>799</v>
      </c>
      <c r="D201" s="415">
        <v>5</v>
      </c>
      <c r="E201" s="416">
        <v>62426</v>
      </c>
      <c r="F201" s="415">
        <v>8121</v>
      </c>
      <c r="G201" s="207">
        <f>E201/F201</f>
        <v>7.686984361531831</v>
      </c>
      <c r="H201" s="207">
        <f>D201*G201</f>
        <v>38.434921807659151</v>
      </c>
      <c r="I201" s="165"/>
      <c r="J201" s="165"/>
    </row>
    <row r="202" spans="1:10">
      <c r="A202" s="524"/>
      <c r="B202" s="697"/>
      <c r="C202" s="122" t="s">
        <v>800</v>
      </c>
      <c r="D202" s="366">
        <v>20</v>
      </c>
      <c r="E202" s="417">
        <v>31213</v>
      </c>
      <c r="F202" s="366">
        <v>8121</v>
      </c>
      <c r="G202" s="207">
        <f>E202/F202</f>
        <v>3.8434921807659155</v>
      </c>
      <c r="H202" s="207">
        <f>D202*G202</f>
        <v>76.869843615318302</v>
      </c>
      <c r="I202" s="165"/>
      <c r="J202" s="165"/>
    </row>
    <row r="203" spans="1:10">
      <c r="A203" s="185"/>
      <c r="B203" s="298"/>
      <c r="C203" s="305"/>
      <c r="D203" s="263">
        <f>SUM(D201:D202)</f>
        <v>25</v>
      </c>
      <c r="E203" s="263">
        <f t="shared" ref="E203" si="6">SUM(E201:E202)</f>
        <v>93639</v>
      </c>
      <c r="F203" s="263">
        <f t="shared" ref="F203" si="7">SUM(F201:F202)</f>
        <v>16242</v>
      </c>
      <c r="G203" s="28">
        <f t="shared" ref="G203" si="8">SUM(G201:G202)</f>
        <v>11.530476542297746</v>
      </c>
      <c r="H203" s="28">
        <f>SUM(H201:H202)</f>
        <v>115.30476542297745</v>
      </c>
      <c r="I203" s="165"/>
      <c r="J203" s="165"/>
    </row>
    <row r="204" spans="1:10" ht="16.5" customHeight="1">
      <c r="A204" s="522" t="s">
        <v>981</v>
      </c>
      <c r="B204" s="696" t="s">
        <v>993</v>
      </c>
      <c r="C204" s="220" t="s">
        <v>40</v>
      </c>
      <c r="D204" s="172">
        <v>25</v>
      </c>
      <c r="E204" s="172">
        <v>75027.28</v>
      </c>
      <c r="F204" s="76">
        <v>8939</v>
      </c>
      <c r="G204" s="315">
        <f>SUM(E204/F204)</f>
        <v>8.3932520416153924</v>
      </c>
      <c r="H204" s="182">
        <f>SUM(D204*G204)</f>
        <v>209.8313010403848</v>
      </c>
      <c r="I204" s="165"/>
      <c r="J204" s="165"/>
    </row>
    <row r="205" spans="1:10" ht="29.25" customHeight="1">
      <c r="A205" s="568"/>
      <c r="B205" s="697"/>
      <c r="C205" s="220" t="s">
        <v>137</v>
      </c>
      <c r="D205" s="172">
        <v>25</v>
      </c>
      <c r="E205" s="182">
        <v>37513.64</v>
      </c>
      <c r="F205" s="76">
        <v>8939</v>
      </c>
      <c r="G205" s="315">
        <f>SUM(E205/F205)</f>
        <v>4.1966260208076962</v>
      </c>
      <c r="H205" s="182">
        <f>SUM(D205*G205)</f>
        <v>104.9156505201924</v>
      </c>
      <c r="I205" s="165"/>
      <c r="J205" s="165"/>
    </row>
    <row r="206" spans="1:10">
      <c r="A206" s="511"/>
      <c r="B206" s="511"/>
      <c r="C206" s="305" t="s">
        <v>127</v>
      </c>
      <c r="D206" s="263">
        <f>SUM(D205)</f>
        <v>25</v>
      </c>
      <c r="E206" s="263">
        <f>SUM(E205)</f>
        <v>37513.64</v>
      </c>
      <c r="F206" s="316">
        <f>SUM(F205)</f>
        <v>8939</v>
      </c>
      <c r="G206" s="317">
        <f>SUM(G205)</f>
        <v>4.1966260208076962</v>
      </c>
      <c r="H206" s="28">
        <f>H204+H205</f>
        <v>314.7469515605772</v>
      </c>
      <c r="I206" s="165"/>
      <c r="J206" s="165"/>
    </row>
    <row r="207" spans="1:10" ht="14.25" customHeight="1">
      <c r="A207" s="522" t="s">
        <v>982</v>
      </c>
      <c r="B207" s="696" t="s">
        <v>974</v>
      </c>
      <c r="C207" s="220" t="s">
        <v>40</v>
      </c>
      <c r="D207" s="172">
        <v>9</v>
      </c>
      <c r="E207" s="172">
        <v>75027.28</v>
      </c>
      <c r="F207" s="76">
        <v>8939</v>
      </c>
      <c r="G207" s="315">
        <f>SUM(E207/F207)</f>
        <v>8.3932520416153924</v>
      </c>
      <c r="H207" s="182">
        <f>SUM(D207*G207)</f>
        <v>75.539268374538537</v>
      </c>
      <c r="I207" s="165"/>
      <c r="J207" s="165"/>
    </row>
    <row r="208" spans="1:10" ht="34.5" customHeight="1">
      <c r="A208" s="698"/>
      <c r="B208" s="699"/>
      <c r="C208" s="220" t="s">
        <v>137</v>
      </c>
      <c r="D208" s="172">
        <v>9</v>
      </c>
      <c r="E208" s="182">
        <v>37513.64</v>
      </c>
      <c r="F208" s="76">
        <v>8939</v>
      </c>
      <c r="G208" s="315">
        <f>SUM(E208/F208)</f>
        <v>4.1966260208076962</v>
      </c>
      <c r="H208" s="182">
        <f>SUM(D208*G208)</f>
        <v>37.769634187269268</v>
      </c>
      <c r="I208" s="165"/>
      <c r="J208" s="165"/>
    </row>
    <row r="209" spans="1:10">
      <c r="A209" s="511"/>
      <c r="B209" s="511"/>
      <c r="C209" s="305" t="s">
        <v>138</v>
      </c>
      <c r="D209" s="263">
        <f>SUM(D207:D207)</f>
        <v>9</v>
      </c>
      <c r="E209" s="263">
        <f>SUM(E207:E207)</f>
        <v>75027.28</v>
      </c>
      <c r="F209" s="316">
        <f>SUM(F207:F207)</f>
        <v>8939</v>
      </c>
      <c r="G209" s="317">
        <f>SUM(G207:G207)</f>
        <v>8.3932520416153924</v>
      </c>
      <c r="H209" s="28">
        <f>SUM(H207:H208)</f>
        <v>113.3089025618078</v>
      </c>
      <c r="I209" s="165"/>
      <c r="J209" s="165"/>
    </row>
    <row r="210" spans="1:10" ht="19.5" customHeight="1">
      <c r="A210" s="522" t="s">
        <v>983</v>
      </c>
      <c r="B210" s="696" t="s">
        <v>975</v>
      </c>
      <c r="C210" s="220" t="s">
        <v>40</v>
      </c>
      <c r="D210" s="172">
        <v>75</v>
      </c>
      <c r="E210" s="172">
        <v>75027.28</v>
      </c>
      <c r="F210" s="76">
        <v>8939</v>
      </c>
      <c r="G210" s="315">
        <f>SUM(E210/F210)</f>
        <v>8.3932520416153924</v>
      </c>
      <c r="H210" s="182">
        <f>SUM(D210*G210)</f>
        <v>629.4939031211544</v>
      </c>
      <c r="I210" s="165"/>
      <c r="J210" s="165"/>
    </row>
    <row r="211" spans="1:10" ht="18.75" customHeight="1">
      <c r="A211" s="568"/>
      <c r="B211" s="697"/>
      <c r="C211" s="220" t="s">
        <v>137</v>
      </c>
      <c r="D211" s="172">
        <v>75</v>
      </c>
      <c r="E211" s="182">
        <v>37513.64</v>
      </c>
      <c r="F211" s="76">
        <v>8939</v>
      </c>
      <c r="G211" s="315">
        <f>SUM(E211/F211)</f>
        <v>4.1966260208076962</v>
      </c>
      <c r="H211" s="182">
        <f>SUM(D211*G211)</f>
        <v>314.7469515605772</v>
      </c>
      <c r="I211" s="165"/>
      <c r="J211" s="165"/>
    </row>
    <row r="212" spans="1:10">
      <c r="A212" s="511"/>
      <c r="B212" s="511"/>
      <c r="C212" s="305" t="s">
        <v>127</v>
      </c>
      <c r="D212" s="263">
        <f>SUM(D211)</f>
        <v>75</v>
      </c>
      <c r="E212" s="263">
        <f>SUM(E211)</f>
        <v>37513.64</v>
      </c>
      <c r="F212" s="316">
        <f>SUM(F211)</f>
        <v>8939</v>
      </c>
      <c r="G212" s="317">
        <f>SUM(G211)</f>
        <v>4.1966260208076962</v>
      </c>
      <c r="H212" s="28">
        <f>H210+H211</f>
        <v>944.24085468173166</v>
      </c>
      <c r="I212" s="165"/>
      <c r="J212" s="165"/>
    </row>
    <row r="213" spans="1:10" ht="27.75" customHeight="1">
      <c r="A213" s="522" t="s">
        <v>984</v>
      </c>
      <c r="B213" s="696" t="s">
        <v>976</v>
      </c>
      <c r="C213" s="220" t="s">
        <v>40</v>
      </c>
      <c r="D213" s="172">
        <v>15</v>
      </c>
      <c r="E213" s="172">
        <v>75027.28</v>
      </c>
      <c r="F213" s="76">
        <v>8939</v>
      </c>
      <c r="G213" s="315">
        <f>SUM(E213/F213)</f>
        <v>8.3932520416153924</v>
      </c>
      <c r="H213" s="182">
        <f>SUM(D213*G213)</f>
        <v>125.89878062423088</v>
      </c>
      <c r="I213" s="165"/>
      <c r="J213" s="165"/>
    </row>
    <row r="214" spans="1:10" ht="42.75" customHeight="1">
      <c r="A214" s="568"/>
      <c r="B214" s="697"/>
      <c r="C214" s="220" t="s">
        <v>137</v>
      </c>
      <c r="D214" s="172">
        <v>15</v>
      </c>
      <c r="E214" s="182">
        <v>37513.64</v>
      </c>
      <c r="F214" s="76">
        <v>8939</v>
      </c>
      <c r="G214" s="315">
        <f>SUM(E214/F214)</f>
        <v>4.1966260208076962</v>
      </c>
      <c r="H214" s="182">
        <f>SUM(D214*G214)</f>
        <v>62.94939031211544</v>
      </c>
      <c r="I214" s="165"/>
      <c r="J214" s="165"/>
    </row>
    <row r="215" spans="1:10">
      <c r="A215" s="511"/>
      <c r="B215" s="511"/>
      <c r="C215" s="305" t="s">
        <v>127</v>
      </c>
      <c r="D215" s="263">
        <f>SUM(D214)</f>
        <v>15</v>
      </c>
      <c r="E215" s="263">
        <f>SUM(E214)</f>
        <v>37513.64</v>
      </c>
      <c r="F215" s="316">
        <f>SUM(F214)</f>
        <v>8939</v>
      </c>
      <c r="G215" s="317">
        <f>SUM(G214)</f>
        <v>4.1966260208076962</v>
      </c>
      <c r="H215" s="28">
        <f>H213+H214</f>
        <v>188.84817093634632</v>
      </c>
      <c r="I215" s="165"/>
      <c r="J215" s="165"/>
    </row>
    <row r="216" spans="1:10" ht="23.25" customHeight="1">
      <c r="A216" s="522" t="s">
        <v>985</v>
      </c>
      <c r="B216" s="696" t="s">
        <v>1133</v>
      </c>
      <c r="C216" s="220" t="s">
        <v>40</v>
      </c>
      <c r="D216" s="172">
        <v>9</v>
      </c>
      <c r="E216" s="172">
        <v>75027.28</v>
      </c>
      <c r="F216" s="76">
        <v>8939</v>
      </c>
      <c r="G216" s="315">
        <f>SUM(E216/F216)</f>
        <v>8.3932520416153924</v>
      </c>
      <c r="H216" s="182">
        <f>SUM(D216*G216)</f>
        <v>75.539268374538537</v>
      </c>
      <c r="I216" s="165"/>
      <c r="J216" s="165"/>
    </row>
    <row r="217" spans="1:10" ht="24" customHeight="1">
      <c r="A217" s="568"/>
      <c r="B217" s="697"/>
      <c r="C217" s="220" t="s">
        <v>137</v>
      </c>
      <c r="D217" s="172">
        <v>9</v>
      </c>
      <c r="E217" s="182">
        <v>37513.64</v>
      </c>
      <c r="F217" s="76">
        <v>8939</v>
      </c>
      <c r="G217" s="315">
        <f>SUM(E217/F217)</f>
        <v>4.1966260208076962</v>
      </c>
      <c r="H217" s="182">
        <f>SUM(D217*G217)</f>
        <v>37.769634187269268</v>
      </c>
      <c r="I217" s="165"/>
      <c r="J217" s="165"/>
    </row>
    <row r="218" spans="1:10">
      <c r="A218" s="511"/>
      <c r="B218" s="511"/>
      <c r="C218" s="305" t="s">
        <v>127</v>
      </c>
      <c r="D218" s="263">
        <f>SUM(D217)</f>
        <v>9</v>
      </c>
      <c r="E218" s="263">
        <f>SUM(E217)</f>
        <v>37513.64</v>
      </c>
      <c r="F218" s="316">
        <f>SUM(F217)</f>
        <v>8939</v>
      </c>
      <c r="G218" s="317">
        <f>SUM(G217)</f>
        <v>4.1966260208076962</v>
      </c>
      <c r="H218" s="28">
        <f>H216+H217</f>
        <v>113.3089025618078</v>
      </c>
      <c r="I218" s="165"/>
      <c r="J218" s="165"/>
    </row>
    <row r="219" spans="1:10" ht="24" customHeight="1">
      <c r="A219" s="522" t="s">
        <v>986</v>
      </c>
      <c r="B219" s="696" t="s">
        <v>977</v>
      </c>
      <c r="C219" s="220" t="s">
        <v>40</v>
      </c>
      <c r="D219" s="172">
        <v>9</v>
      </c>
      <c r="E219" s="172">
        <v>75027.28</v>
      </c>
      <c r="F219" s="76">
        <v>8939</v>
      </c>
      <c r="G219" s="315">
        <f>SUM(E219/F219)</f>
        <v>8.3932520416153924</v>
      </c>
      <c r="H219" s="182">
        <f>SUM(D219*G219)</f>
        <v>75.539268374538537</v>
      </c>
      <c r="I219" s="165"/>
      <c r="J219" s="165"/>
    </row>
    <row r="220" spans="1:10" ht="24.75" customHeight="1">
      <c r="A220" s="568"/>
      <c r="B220" s="697"/>
      <c r="C220" s="220" t="s">
        <v>137</v>
      </c>
      <c r="D220" s="172">
        <v>9</v>
      </c>
      <c r="E220" s="182">
        <v>37513.64</v>
      </c>
      <c r="F220" s="76">
        <v>8939</v>
      </c>
      <c r="G220" s="315">
        <f>SUM(E220/F220)</f>
        <v>4.1966260208076962</v>
      </c>
      <c r="H220" s="182">
        <f>SUM(D220*G220)</f>
        <v>37.769634187269268</v>
      </c>
      <c r="I220" s="165"/>
      <c r="J220" s="165"/>
    </row>
    <row r="221" spans="1:10">
      <c r="A221" s="511"/>
      <c r="B221" s="511"/>
      <c r="C221" s="305" t="s">
        <v>127</v>
      </c>
      <c r="D221" s="263">
        <f t="shared" ref="D221:G222" si="9">SUM(D220)</f>
        <v>9</v>
      </c>
      <c r="E221" s="263">
        <f t="shared" si="9"/>
        <v>37513.64</v>
      </c>
      <c r="F221" s="316">
        <f t="shared" si="9"/>
        <v>8939</v>
      </c>
      <c r="G221" s="317">
        <f t="shared" si="9"/>
        <v>4.1966260208076962</v>
      </c>
      <c r="H221" s="28">
        <f>H219+H220</f>
        <v>113.3089025618078</v>
      </c>
      <c r="I221" s="165"/>
      <c r="J221" s="165"/>
    </row>
    <row r="222" spans="1:10">
      <c r="A222" s="511"/>
      <c r="B222" s="511"/>
      <c r="C222" s="305" t="s">
        <v>127</v>
      </c>
      <c r="D222" s="263">
        <f t="shared" si="9"/>
        <v>9</v>
      </c>
      <c r="E222" s="263">
        <f t="shared" si="9"/>
        <v>37513.64</v>
      </c>
      <c r="F222" s="316">
        <f t="shared" si="9"/>
        <v>8939</v>
      </c>
      <c r="G222" s="317">
        <f t="shared" si="9"/>
        <v>4.1966260208076962</v>
      </c>
      <c r="H222" s="28">
        <f>H220+H221</f>
        <v>151.07853674907707</v>
      </c>
      <c r="I222" s="202"/>
      <c r="J222" s="202"/>
    </row>
    <row r="223" spans="1:10" ht="33.75" customHeight="1">
      <c r="A223" s="546" t="s">
        <v>987</v>
      </c>
      <c r="B223" s="696" t="s">
        <v>973</v>
      </c>
      <c r="C223" s="220" t="s">
        <v>40</v>
      </c>
      <c r="D223" s="172">
        <v>7.5</v>
      </c>
      <c r="E223" s="172">
        <v>75027.28</v>
      </c>
      <c r="F223" s="76">
        <v>8939</v>
      </c>
      <c r="G223" s="315">
        <f>SUM(E223/F223)</f>
        <v>8.3932520416153924</v>
      </c>
      <c r="H223" s="182">
        <f>SUM(D223*G223)</f>
        <v>62.94939031211544</v>
      </c>
      <c r="I223" s="202"/>
      <c r="J223" s="202"/>
    </row>
    <row r="224" spans="1:10" ht="54" customHeight="1">
      <c r="A224" s="548"/>
      <c r="B224" s="697"/>
      <c r="C224" s="220" t="s">
        <v>137</v>
      </c>
      <c r="D224" s="172">
        <v>7.5</v>
      </c>
      <c r="E224" s="182">
        <v>37513.64</v>
      </c>
      <c r="F224" s="76">
        <v>8939</v>
      </c>
      <c r="G224" s="315">
        <f>SUM(E224/F224)</f>
        <v>4.1966260208076962</v>
      </c>
      <c r="H224" s="182">
        <f>SUM(D224*G224)</f>
        <v>31.47469515605772</v>
      </c>
      <c r="I224" s="202"/>
      <c r="J224" s="202"/>
    </row>
    <row r="225" spans="1:10">
      <c r="A225" s="511"/>
      <c r="B225" s="511"/>
      <c r="C225" s="305" t="s">
        <v>127</v>
      </c>
      <c r="D225" s="263">
        <f>SUM(D224)</f>
        <v>7.5</v>
      </c>
      <c r="E225" s="263">
        <f>SUM(E224)</f>
        <v>37513.64</v>
      </c>
      <c r="F225" s="316">
        <f>SUM(F224)</f>
        <v>8939</v>
      </c>
      <c r="G225" s="317">
        <f>SUM(G224)</f>
        <v>4.1966260208076962</v>
      </c>
      <c r="H225" s="28">
        <f>H223+H224</f>
        <v>94.424085468173161</v>
      </c>
      <c r="I225" s="202"/>
      <c r="J225" s="202"/>
    </row>
    <row r="226" spans="1:10" ht="35.25" customHeight="1">
      <c r="A226" s="546" t="s">
        <v>991</v>
      </c>
      <c r="B226" s="696" t="s">
        <v>978</v>
      </c>
      <c r="C226" s="220" t="s">
        <v>40</v>
      </c>
      <c r="D226" s="172">
        <v>7.5</v>
      </c>
      <c r="E226" s="172">
        <v>75027.28</v>
      </c>
      <c r="F226" s="76">
        <v>8939</v>
      </c>
      <c r="G226" s="315">
        <f>SUM(E226/F226)</f>
        <v>8.3932520416153924</v>
      </c>
      <c r="H226" s="182">
        <f>SUM(D226*G226)</f>
        <v>62.94939031211544</v>
      </c>
      <c r="I226" s="202"/>
      <c r="J226" s="202"/>
    </row>
    <row r="227" spans="1:10" ht="51" customHeight="1">
      <c r="A227" s="548"/>
      <c r="B227" s="697"/>
      <c r="C227" s="220" t="s">
        <v>137</v>
      </c>
      <c r="D227" s="172">
        <v>7.5</v>
      </c>
      <c r="E227" s="182">
        <v>37513.64</v>
      </c>
      <c r="F227" s="76">
        <v>8939</v>
      </c>
      <c r="G227" s="315">
        <f>SUM(E227/F227)</f>
        <v>4.1966260208076962</v>
      </c>
      <c r="H227" s="182">
        <f>SUM(D227*G227)</f>
        <v>31.47469515605772</v>
      </c>
      <c r="I227" s="202"/>
      <c r="J227" s="202"/>
    </row>
    <row r="228" spans="1:10">
      <c r="A228" s="511"/>
      <c r="B228" s="511"/>
      <c r="C228" s="305" t="s">
        <v>127</v>
      </c>
      <c r="D228" s="263">
        <f>SUM(D227)</f>
        <v>7.5</v>
      </c>
      <c r="E228" s="263">
        <f>SUM(E227)</f>
        <v>37513.64</v>
      </c>
      <c r="F228" s="316">
        <f>SUM(F227)</f>
        <v>8939</v>
      </c>
      <c r="G228" s="317">
        <f>SUM(G227)</f>
        <v>4.1966260208076962</v>
      </c>
      <c r="H228" s="28">
        <f>H226+H227</f>
        <v>94.424085468173161</v>
      </c>
      <c r="I228" s="202"/>
      <c r="J228" s="202"/>
    </row>
    <row r="229" spans="1:10" ht="37.5" customHeight="1">
      <c r="A229" s="522" t="s">
        <v>988</v>
      </c>
      <c r="B229" s="696" t="s">
        <v>992</v>
      </c>
      <c r="C229" s="220" t="s">
        <v>40</v>
      </c>
      <c r="D229" s="172">
        <v>12</v>
      </c>
      <c r="E229" s="172">
        <v>75027.28</v>
      </c>
      <c r="F229" s="76">
        <v>8939</v>
      </c>
      <c r="G229" s="315">
        <f>SUM(E229/F229)</f>
        <v>8.3932520416153924</v>
      </c>
      <c r="H229" s="182">
        <f>SUM(D229*G229)</f>
        <v>100.71902449938472</v>
      </c>
      <c r="I229" s="202"/>
      <c r="J229" s="202"/>
    </row>
    <row r="230" spans="1:10" ht="57" customHeight="1">
      <c r="A230" s="568"/>
      <c r="B230" s="697"/>
      <c r="C230" s="220" t="s">
        <v>137</v>
      </c>
      <c r="D230" s="172">
        <v>12</v>
      </c>
      <c r="E230" s="182">
        <v>37513.64</v>
      </c>
      <c r="F230" s="76">
        <v>8939</v>
      </c>
      <c r="G230" s="315">
        <f>SUM(E230/F230)</f>
        <v>4.1966260208076962</v>
      </c>
      <c r="H230" s="182">
        <f>SUM(D230*G230)</f>
        <v>50.359512249692358</v>
      </c>
      <c r="I230" s="202"/>
      <c r="J230" s="202"/>
    </row>
    <row r="231" spans="1:10" ht="12.75" customHeight="1">
      <c r="A231" s="511"/>
      <c r="B231" s="511"/>
      <c r="C231" s="305" t="s">
        <v>127</v>
      </c>
      <c r="D231" s="263">
        <f>SUM(D230)</f>
        <v>12</v>
      </c>
      <c r="E231" s="263">
        <f>SUM(E230)</f>
        <v>37513.64</v>
      </c>
      <c r="F231" s="316">
        <f>SUM(F230)</f>
        <v>8939</v>
      </c>
      <c r="G231" s="317">
        <f>SUM(G230)</f>
        <v>4.1966260208076962</v>
      </c>
      <c r="H231" s="28">
        <f>H229+H230</f>
        <v>151.07853674907707</v>
      </c>
      <c r="I231" s="202"/>
      <c r="J231" s="202"/>
    </row>
    <row r="232" spans="1:10" ht="27" customHeight="1">
      <c r="A232" s="522" t="s">
        <v>989</v>
      </c>
      <c r="B232" s="696" t="s">
        <v>979</v>
      </c>
      <c r="C232" s="220" t="s">
        <v>40</v>
      </c>
      <c r="D232" s="172">
        <v>7.5</v>
      </c>
      <c r="E232" s="172">
        <v>75027.28</v>
      </c>
      <c r="F232" s="76">
        <v>8939</v>
      </c>
      <c r="G232" s="315">
        <f>SUM(E232/F232)</f>
        <v>8.3932520416153924</v>
      </c>
      <c r="H232" s="182">
        <f>SUM(D232*G232)</f>
        <v>62.94939031211544</v>
      </c>
      <c r="I232" s="202"/>
      <c r="J232" s="202"/>
    </row>
    <row r="233" spans="1:10" ht="41.25" customHeight="1">
      <c r="A233" s="568"/>
      <c r="B233" s="697"/>
      <c r="C233" s="220" t="s">
        <v>137</v>
      </c>
      <c r="D233" s="172">
        <v>7.5</v>
      </c>
      <c r="E233" s="182">
        <v>37513.64</v>
      </c>
      <c r="F233" s="76">
        <v>8939</v>
      </c>
      <c r="G233" s="315">
        <f>SUM(E233/F233)</f>
        <v>4.1966260208076962</v>
      </c>
      <c r="H233" s="182">
        <f>SUM(D233*G233)</f>
        <v>31.47469515605772</v>
      </c>
      <c r="I233" s="202"/>
      <c r="J233" s="202"/>
    </row>
    <row r="234" spans="1:10">
      <c r="A234" s="511"/>
      <c r="B234" s="511"/>
      <c r="C234" s="305" t="s">
        <v>127</v>
      </c>
      <c r="D234" s="263">
        <f>SUM(D233)</f>
        <v>7.5</v>
      </c>
      <c r="E234" s="263">
        <f>SUM(E233)</f>
        <v>37513.64</v>
      </c>
      <c r="F234" s="316">
        <f>SUM(F233)</f>
        <v>8939</v>
      </c>
      <c r="G234" s="317">
        <f>SUM(G233)</f>
        <v>4.1966260208076962</v>
      </c>
      <c r="H234" s="28">
        <f>H232+H233</f>
        <v>94.424085468173161</v>
      </c>
      <c r="I234" s="202"/>
      <c r="J234" s="202"/>
    </row>
    <row r="235" spans="1:10" ht="19.5" customHeight="1">
      <c r="A235" s="522" t="s">
        <v>990</v>
      </c>
      <c r="B235" s="696" t="s">
        <v>1136</v>
      </c>
      <c r="C235" s="220" t="s">
        <v>40</v>
      </c>
      <c r="D235" s="172">
        <v>7.5</v>
      </c>
      <c r="E235" s="172">
        <v>75027.28</v>
      </c>
      <c r="F235" s="76">
        <v>8939</v>
      </c>
      <c r="G235" s="315">
        <f>SUM(E235/F235)</f>
        <v>8.3932520416153924</v>
      </c>
      <c r="H235" s="182">
        <f>SUM(D235*G235)</f>
        <v>62.94939031211544</v>
      </c>
      <c r="I235" s="202"/>
      <c r="J235" s="202"/>
    </row>
    <row r="236" spans="1:10" ht="37.5" customHeight="1">
      <c r="A236" s="568"/>
      <c r="B236" s="697"/>
      <c r="C236" s="220" t="s">
        <v>137</v>
      </c>
      <c r="D236" s="172">
        <v>7.5</v>
      </c>
      <c r="E236" s="182">
        <v>37513.64</v>
      </c>
      <c r="F236" s="76">
        <v>8939</v>
      </c>
      <c r="G236" s="315">
        <f>SUM(E236/F236)</f>
        <v>4.1966260208076962</v>
      </c>
      <c r="H236" s="182">
        <f>SUM(D236*G236)</f>
        <v>31.47469515605772</v>
      </c>
      <c r="I236" s="202"/>
      <c r="J236" s="202"/>
    </row>
    <row r="237" spans="1:10" ht="12.75" customHeight="1">
      <c r="A237" s="511"/>
      <c r="B237" s="511"/>
      <c r="C237" s="305" t="s">
        <v>127</v>
      </c>
      <c r="D237" s="263">
        <f>SUM(D236)</f>
        <v>7.5</v>
      </c>
      <c r="E237" s="263">
        <f>SUM(E236)</f>
        <v>37513.64</v>
      </c>
      <c r="F237" s="316">
        <f>SUM(F236)</f>
        <v>8939</v>
      </c>
      <c r="G237" s="317">
        <f>SUM(G236)</f>
        <v>4.1966260208076962</v>
      </c>
      <c r="H237" s="28">
        <f>H235+H236</f>
        <v>94.424085468173161</v>
      </c>
      <c r="I237" s="202"/>
      <c r="J237" s="202"/>
    </row>
    <row r="238" spans="1:10">
      <c r="A238" s="731" t="s">
        <v>641</v>
      </c>
      <c r="B238" s="731"/>
      <c r="C238" s="731"/>
      <c r="D238" s="731"/>
      <c r="E238" s="731"/>
      <c r="F238" s="731"/>
      <c r="G238" s="731"/>
      <c r="H238" s="731"/>
    </row>
    <row r="239" spans="1:10">
      <c r="A239" s="600" t="s">
        <v>253</v>
      </c>
      <c r="B239" s="700" t="s">
        <v>995</v>
      </c>
      <c r="C239" s="220" t="s">
        <v>115</v>
      </c>
      <c r="D239" s="172">
        <v>15</v>
      </c>
      <c r="E239" s="172">
        <v>75027.28</v>
      </c>
      <c r="F239" s="76">
        <v>7445</v>
      </c>
      <c r="G239" s="315">
        <f>SUM(E239/F239)</f>
        <v>10.077539288112828</v>
      </c>
      <c r="H239" s="182">
        <f>SUM(D239*G239)</f>
        <v>151.16308932169241</v>
      </c>
    </row>
    <row r="240" spans="1:10">
      <c r="A240" s="600"/>
      <c r="B240" s="700"/>
      <c r="C240" s="220" t="s">
        <v>116</v>
      </c>
      <c r="D240" s="172">
        <v>15</v>
      </c>
      <c r="E240" s="182">
        <v>37513.64</v>
      </c>
      <c r="F240" s="76">
        <v>7445</v>
      </c>
      <c r="G240" s="315">
        <f>SUM(E240/F240)</f>
        <v>5.0387696440564138</v>
      </c>
      <c r="H240" s="182">
        <f>SUM(D240*G240)</f>
        <v>75.581544660846205</v>
      </c>
    </row>
    <row r="241" spans="1:8">
      <c r="A241" s="511"/>
      <c r="B241" s="511"/>
      <c r="C241" s="305" t="s">
        <v>127</v>
      </c>
      <c r="D241" s="263">
        <f>SUM(D239:D240)</f>
        <v>30</v>
      </c>
      <c r="E241" s="263">
        <f>SUM(E239:E240)</f>
        <v>112540.92</v>
      </c>
      <c r="F241" s="316">
        <f>SUM(F239:F240)</f>
        <v>14890</v>
      </c>
      <c r="G241" s="317">
        <f>SUM(G239:G240)</f>
        <v>15.116308932169241</v>
      </c>
      <c r="H241" s="28">
        <f>SUM(H239:H240)</f>
        <v>226.74463398253863</v>
      </c>
    </row>
    <row r="242" spans="1:8">
      <c r="A242" s="600" t="s">
        <v>266</v>
      </c>
      <c r="B242" s="700" t="s">
        <v>996</v>
      </c>
      <c r="C242" s="220" t="s">
        <v>115</v>
      </c>
      <c r="D242" s="172">
        <v>20</v>
      </c>
      <c r="E242" s="172">
        <v>75027.28</v>
      </c>
      <c r="F242" s="76">
        <v>7445</v>
      </c>
      <c r="G242" s="315">
        <f>SUM(E242/F242)</f>
        <v>10.077539288112828</v>
      </c>
      <c r="H242" s="182">
        <f>SUM(D242*G242)</f>
        <v>201.55078576225657</v>
      </c>
    </row>
    <row r="243" spans="1:8">
      <c r="A243" s="600"/>
      <c r="B243" s="700"/>
      <c r="C243" s="220" t="s">
        <v>116</v>
      </c>
      <c r="D243" s="172">
        <v>20</v>
      </c>
      <c r="E243" s="182">
        <v>37513.64</v>
      </c>
      <c r="F243" s="76">
        <v>7445</v>
      </c>
      <c r="G243" s="315">
        <f>SUM(E243/F243)</f>
        <v>5.0387696440564138</v>
      </c>
      <c r="H243" s="182">
        <f>SUM(D243*G243)</f>
        <v>100.77539288112828</v>
      </c>
    </row>
    <row r="244" spans="1:8">
      <c r="A244" s="511"/>
      <c r="B244" s="511"/>
      <c r="C244" s="305" t="s">
        <v>127</v>
      </c>
      <c r="D244" s="263">
        <f>SUM(D242:D243)</f>
        <v>40</v>
      </c>
      <c r="E244" s="263">
        <f>SUM(E242:E243)</f>
        <v>112540.92</v>
      </c>
      <c r="F244" s="316">
        <f>SUM(F242:F243)</f>
        <v>14890</v>
      </c>
      <c r="G244" s="317">
        <f>SUM(G242:G243)</f>
        <v>15.116308932169241</v>
      </c>
      <c r="H244" s="28">
        <f>SUM(H242:H243)</f>
        <v>302.32617864338488</v>
      </c>
    </row>
    <row r="245" spans="1:8">
      <c r="A245" s="600" t="s">
        <v>642</v>
      </c>
      <c r="B245" s="700" t="s">
        <v>997</v>
      </c>
      <c r="C245" s="220" t="s">
        <v>115</v>
      </c>
      <c r="D245" s="172">
        <v>20</v>
      </c>
      <c r="E245" s="172">
        <v>75027.28</v>
      </c>
      <c r="F245" s="76">
        <v>7445</v>
      </c>
      <c r="G245" s="315">
        <f>SUM(E245/F245)</f>
        <v>10.077539288112828</v>
      </c>
      <c r="H245" s="182">
        <f>SUM(D245*G245)</f>
        <v>201.55078576225657</v>
      </c>
    </row>
    <row r="246" spans="1:8">
      <c r="A246" s="600"/>
      <c r="B246" s="700"/>
      <c r="C246" s="220" t="s">
        <v>116</v>
      </c>
      <c r="D246" s="172">
        <v>20</v>
      </c>
      <c r="E246" s="182">
        <v>37513.64</v>
      </c>
      <c r="F246" s="76">
        <v>7445</v>
      </c>
      <c r="G246" s="315">
        <f>SUM(E246/F246)</f>
        <v>5.0387696440564138</v>
      </c>
      <c r="H246" s="182">
        <f>SUM(D246*G246)</f>
        <v>100.77539288112828</v>
      </c>
    </row>
    <row r="247" spans="1:8">
      <c r="A247" s="511"/>
      <c r="B247" s="511"/>
      <c r="C247" s="305" t="s">
        <v>127</v>
      </c>
      <c r="D247" s="263">
        <f>SUM(D245:D246)</f>
        <v>40</v>
      </c>
      <c r="E247" s="263">
        <f>SUM(E245:E246)</f>
        <v>112540.92</v>
      </c>
      <c r="F247" s="316">
        <f>SUM(F245:F246)</f>
        <v>14890</v>
      </c>
      <c r="G247" s="317">
        <f>SUM(G245:G246)</f>
        <v>15.116308932169241</v>
      </c>
      <c r="H247" s="28">
        <f>SUM(H245:H246)</f>
        <v>302.32617864338488</v>
      </c>
    </row>
    <row r="248" spans="1:8">
      <c r="A248" s="600" t="s">
        <v>643</v>
      </c>
      <c r="B248" s="700" t="s">
        <v>998</v>
      </c>
      <c r="C248" s="220" t="s">
        <v>115</v>
      </c>
      <c r="D248" s="172">
        <v>20</v>
      </c>
      <c r="E248" s="172">
        <v>75027.28</v>
      </c>
      <c r="F248" s="76">
        <v>7445</v>
      </c>
      <c r="G248" s="315">
        <f>SUM(E248/F248)</f>
        <v>10.077539288112828</v>
      </c>
      <c r="H248" s="182">
        <f>SUM(D248*G248)</f>
        <v>201.55078576225657</v>
      </c>
    </row>
    <row r="249" spans="1:8">
      <c r="A249" s="600"/>
      <c r="B249" s="700"/>
      <c r="C249" s="220" t="s">
        <v>116</v>
      </c>
      <c r="D249" s="172">
        <v>20</v>
      </c>
      <c r="E249" s="182">
        <v>37513.64</v>
      </c>
      <c r="F249" s="76">
        <v>7445</v>
      </c>
      <c r="G249" s="315">
        <f>SUM(E249/F249)</f>
        <v>5.0387696440564138</v>
      </c>
      <c r="H249" s="182">
        <f>SUM(D249*G249)</f>
        <v>100.77539288112828</v>
      </c>
    </row>
    <row r="250" spans="1:8">
      <c r="A250" s="511"/>
      <c r="B250" s="511"/>
      <c r="C250" s="305" t="s">
        <v>127</v>
      </c>
      <c r="D250" s="263">
        <f>SUM(D248:D249)</f>
        <v>40</v>
      </c>
      <c r="E250" s="263">
        <f>SUM(E248:E249)</f>
        <v>112540.92</v>
      </c>
      <c r="F250" s="316">
        <f>SUM(F248:F249)</f>
        <v>14890</v>
      </c>
      <c r="G250" s="317">
        <f>SUM(G248:G249)</f>
        <v>15.116308932169241</v>
      </c>
      <c r="H250" s="28">
        <f>SUM(H248:H249)</f>
        <v>302.32617864338488</v>
      </c>
    </row>
    <row r="251" spans="1:8">
      <c r="A251" s="600" t="s">
        <v>644</v>
      </c>
      <c r="B251" s="700" t="s">
        <v>999</v>
      </c>
      <c r="C251" s="220" t="s">
        <v>115</v>
      </c>
      <c r="D251" s="172">
        <v>20</v>
      </c>
      <c r="E251" s="172">
        <v>75027.28</v>
      </c>
      <c r="F251" s="76">
        <v>7445</v>
      </c>
      <c r="G251" s="315">
        <f>SUM(E251/F251)</f>
        <v>10.077539288112828</v>
      </c>
      <c r="H251" s="182">
        <f>SUM(D251*G251)</f>
        <v>201.55078576225657</v>
      </c>
    </row>
    <row r="252" spans="1:8" ht="24.75" customHeight="1">
      <c r="A252" s="600"/>
      <c r="B252" s="700"/>
      <c r="C252" s="220" t="s">
        <v>116</v>
      </c>
      <c r="D252" s="172">
        <v>20</v>
      </c>
      <c r="E252" s="182">
        <v>37513.64</v>
      </c>
      <c r="F252" s="76">
        <v>7445</v>
      </c>
      <c r="G252" s="315">
        <f>SUM(E252/F252)</f>
        <v>5.0387696440564138</v>
      </c>
      <c r="H252" s="182">
        <f>SUM(D252*G252)</f>
        <v>100.77539288112828</v>
      </c>
    </row>
    <row r="253" spans="1:8">
      <c r="A253" s="511"/>
      <c r="B253" s="511"/>
      <c r="C253" s="305" t="s">
        <v>127</v>
      </c>
      <c r="D253" s="263">
        <f>SUM(D251:D252)</f>
        <v>40</v>
      </c>
      <c r="E253" s="263">
        <f>SUM(E251:E252)</f>
        <v>112540.92</v>
      </c>
      <c r="F253" s="316">
        <f>SUM(F251:F252)</f>
        <v>14890</v>
      </c>
      <c r="G253" s="317">
        <f>SUM(G251:G252)</f>
        <v>15.116308932169241</v>
      </c>
      <c r="H253" s="28">
        <f>SUM(H251:H252)</f>
        <v>302.32617864338488</v>
      </c>
    </row>
    <row r="254" spans="1:8">
      <c r="A254" s="600" t="s">
        <v>645</v>
      </c>
      <c r="B254" s="700" t="s">
        <v>1000</v>
      </c>
      <c r="C254" s="220" t="s">
        <v>115</v>
      </c>
      <c r="D254" s="172">
        <v>20</v>
      </c>
      <c r="E254" s="172">
        <v>75027.28</v>
      </c>
      <c r="F254" s="76">
        <v>7445</v>
      </c>
      <c r="G254" s="315">
        <f>SUM(E254/F254)</f>
        <v>10.077539288112828</v>
      </c>
      <c r="H254" s="182">
        <f>SUM(D254*G254)</f>
        <v>201.55078576225657</v>
      </c>
    </row>
    <row r="255" spans="1:8">
      <c r="A255" s="600"/>
      <c r="B255" s="700"/>
      <c r="C255" s="220" t="s">
        <v>116</v>
      </c>
      <c r="D255" s="172">
        <v>20</v>
      </c>
      <c r="E255" s="182">
        <v>37513.64</v>
      </c>
      <c r="F255" s="76">
        <v>7445</v>
      </c>
      <c r="G255" s="315">
        <f>SUM(E255/F255)</f>
        <v>5.0387696440564138</v>
      </c>
      <c r="H255" s="182">
        <f>SUM(D255*G255)</f>
        <v>100.77539288112828</v>
      </c>
    </row>
    <row r="256" spans="1:8">
      <c r="A256" s="511"/>
      <c r="B256" s="511"/>
      <c r="C256" s="305" t="s">
        <v>127</v>
      </c>
      <c r="D256" s="263">
        <f>SUM(D254:D255)</f>
        <v>40</v>
      </c>
      <c r="E256" s="263">
        <f>SUM(E254:E255)</f>
        <v>112540.92</v>
      </c>
      <c r="F256" s="316">
        <f>SUM(F254:F255)</f>
        <v>14890</v>
      </c>
      <c r="G256" s="317">
        <f>SUM(G254:G255)</f>
        <v>15.116308932169241</v>
      </c>
      <c r="H256" s="28">
        <f>SUM(H254:H255)</f>
        <v>302.32617864338488</v>
      </c>
    </row>
    <row r="257" spans="1:8">
      <c r="A257" s="600" t="s">
        <v>646</v>
      </c>
      <c r="B257" s="700" t="s">
        <v>1001</v>
      </c>
      <c r="C257" s="220" t="s">
        <v>115</v>
      </c>
      <c r="D257" s="172">
        <v>20</v>
      </c>
      <c r="E257" s="172">
        <v>75027.28</v>
      </c>
      <c r="F257" s="76">
        <v>7445</v>
      </c>
      <c r="G257" s="315">
        <f>SUM(E257/F257)</f>
        <v>10.077539288112828</v>
      </c>
      <c r="H257" s="182">
        <f>SUM(D257*G257)</f>
        <v>201.55078576225657</v>
      </c>
    </row>
    <row r="258" spans="1:8">
      <c r="A258" s="600"/>
      <c r="B258" s="700"/>
      <c r="C258" s="220" t="s">
        <v>116</v>
      </c>
      <c r="D258" s="172">
        <v>20</v>
      </c>
      <c r="E258" s="182">
        <v>37513.64</v>
      </c>
      <c r="F258" s="76">
        <v>7445</v>
      </c>
      <c r="G258" s="315">
        <f>SUM(E258/F258)</f>
        <v>5.0387696440564138</v>
      </c>
      <c r="H258" s="182">
        <f>SUM(D258*G258)</f>
        <v>100.77539288112828</v>
      </c>
    </row>
    <row r="259" spans="1:8">
      <c r="A259" s="511"/>
      <c r="B259" s="511"/>
      <c r="C259" s="305" t="s">
        <v>127</v>
      </c>
      <c r="D259" s="263">
        <f>SUM(D257:D258)</f>
        <v>40</v>
      </c>
      <c r="E259" s="263">
        <f>SUM(E257:E258)</f>
        <v>112540.92</v>
      </c>
      <c r="F259" s="316">
        <f>SUM(F257:F258)</f>
        <v>14890</v>
      </c>
      <c r="G259" s="317">
        <f>SUM(G257:G258)</f>
        <v>15.116308932169241</v>
      </c>
      <c r="H259" s="28">
        <f>SUM(H257:H258)</f>
        <v>302.32617864338488</v>
      </c>
    </row>
    <row r="260" spans="1:8">
      <c r="A260" s="600" t="s">
        <v>647</v>
      </c>
      <c r="B260" s="700" t="s">
        <v>1002</v>
      </c>
      <c r="C260" s="220" t="s">
        <v>115</v>
      </c>
      <c r="D260" s="172">
        <v>20</v>
      </c>
      <c r="E260" s="172">
        <v>75027.28</v>
      </c>
      <c r="F260" s="76">
        <v>7445</v>
      </c>
      <c r="G260" s="315">
        <f>SUM(E260/F260)</f>
        <v>10.077539288112828</v>
      </c>
      <c r="H260" s="182">
        <f>SUM(D260*G260)</f>
        <v>201.55078576225657</v>
      </c>
    </row>
    <row r="261" spans="1:8">
      <c r="A261" s="600"/>
      <c r="B261" s="700"/>
      <c r="C261" s="220" t="s">
        <v>116</v>
      </c>
      <c r="D261" s="172">
        <v>20</v>
      </c>
      <c r="E261" s="182">
        <v>37513.64</v>
      </c>
      <c r="F261" s="76">
        <v>7445</v>
      </c>
      <c r="G261" s="315">
        <f>SUM(E261/F261)</f>
        <v>5.0387696440564138</v>
      </c>
      <c r="H261" s="182">
        <f>SUM(D261*G261)</f>
        <v>100.77539288112828</v>
      </c>
    </row>
    <row r="262" spans="1:8">
      <c r="A262" s="511"/>
      <c r="B262" s="511"/>
      <c r="C262" s="305" t="s">
        <v>127</v>
      </c>
      <c r="D262" s="263">
        <f>SUM(D260:D261)</f>
        <v>40</v>
      </c>
      <c r="E262" s="263">
        <f>SUM(E260:E261)</f>
        <v>112540.92</v>
      </c>
      <c r="F262" s="316">
        <f>SUM(F260:F261)</f>
        <v>14890</v>
      </c>
      <c r="G262" s="317">
        <f>SUM(G260:G261)</f>
        <v>15.116308932169241</v>
      </c>
      <c r="H262" s="28">
        <f>SUM(H260:H261)</f>
        <v>302.32617864338488</v>
      </c>
    </row>
    <row r="263" spans="1:8">
      <c r="A263" s="600" t="s">
        <v>648</v>
      </c>
      <c r="B263" s="700" t="s">
        <v>1003</v>
      </c>
      <c r="C263" s="220" t="s">
        <v>115</v>
      </c>
      <c r="D263" s="172">
        <v>20</v>
      </c>
      <c r="E263" s="172">
        <v>75027.28</v>
      </c>
      <c r="F263" s="76">
        <v>7445</v>
      </c>
      <c r="G263" s="315">
        <f>SUM(E263/F263)</f>
        <v>10.077539288112828</v>
      </c>
      <c r="H263" s="182">
        <f>SUM(D263*G263)</f>
        <v>201.55078576225657</v>
      </c>
    </row>
    <row r="264" spans="1:8">
      <c r="A264" s="600"/>
      <c r="B264" s="700"/>
      <c r="C264" s="220" t="s">
        <v>116</v>
      </c>
      <c r="D264" s="172">
        <v>20</v>
      </c>
      <c r="E264" s="182">
        <v>37513.64</v>
      </c>
      <c r="F264" s="76">
        <v>7445</v>
      </c>
      <c r="G264" s="315">
        <f>SUM(E264/F264)</f>
        <v>5.0387696440564138</v>
      </c>
      <c r="H264" s="182">
        <f>SUM(D264*G264)</f>
        <v>100.77539288112828</v>
      </c>
    </row>
    <row r="265" spans="1:8">
      <c r="A265" s="511"/>
      <c r="B265" s="511"/>
      <c r="C265" s="305" t="s">
        <v>127</v>
      </c>
      <c r="D265" s="263">
        <f>SUM(D263:D264)</f>
        <v>40</v>
      </c>
      <c r="E265" s="263">
        <f>SUM(E263:E264)</f>
        <v>112540.92</v>
      </c>
      <c r="F265" s="316">
        <f>SUM(F263:F264)</f>
        <v>14890</v>
      </c>
      <c r="G265" s="317">
        <f>SUM(G263:G264)</f>
        <v>15.116308932169241</v>
      </c>
      <c r="H265" s="28">
        <f>SUM(H263:H264)</f>
        <v>302.32617864338488</v>
      </c>
    </row>
    <row r="266" spans="1:8">
      <c r="A266" s="600" t="s">
        <v>649</v>
      </c>
      <c r="B266" s="700" t="s">
        <v>1004</v>
      </c>
      <c r="C266" s="220" t="s">
        <v>115</v>
      </c>
      <c r="D266" s="172">
        <v>20</v>
      </c>
      <c r="E266" s="172">
        <v>75027.28</v>
      </c>
      <c r="F266" s="76">
        <v>7445</v>
      </c>
      <c r="G266" s="315">
        <f>SUM(E266/F266)</f>
        <v>10.077539288112828</v>
      </c>
      <c r="H266" s="182">
        <f>SUM(D266*G266)</f>
        <v>201.55078576225657</v>
      </c>
    </row>
    <row r="267" spans="1:8">
      <c r="A267" s="600"/>
      <c r="B267" s="700"/>
      <c r="C267" s="220" t="s">
        <v>116</v>
      </c>
      <c r="D267" s="172">
        <v>20</v>
      </c>
      <c r="E267" s="182">
        <v>37513.64</v>
      </c>
      <c r="F267" s="76">
        <v>7445</v>
      </c>
      <c r="G267" s="315">
        <f>SUM(E267/F267)</f>
        <v>5.0387696440564138</v>
      </c>
      <c r="H267" s="182">
        <f>SUM(D267*G267)</f>
        <v>100.77539288112828</v>
      </c>
    </row>
    <row r="268" spans="1:8">
      <c r="A268" s="511"/>
      <c r="B268" s="511"/>
      <c r="C268" s="305" t="s">
        <v>127</v>
      </c>
      <c r="D268" s="263">
        <f>SUM(D266:D267)</f>
        <v>40</v>
      </c>
      <c r="E268" s="263">
        <f>SUM(E266:E267)</f>
        <v>112540.92</v>
      </c>
      <c r="F268" s="316">
        <f>SUM(F266:F267)</f>
        <v>14890</v>
      </c>
      <c r="G268" s="317">
        <f>SUM(G266:G267)</f>
        <v>15.116308932169241</v>
      </c>
      <c r="H268" s="28">
        <f>SUM(H266:H267)</f>
        <v>302.32617864338488</v>
      </c>
    </row>
    <row r="269" spans="1:8">
      <c r="A269" s="600" t="s">
        <v>650</v>
      </c>
      <c r="B269" s="700" t="s">
        <v>1005</v>
      </c>
      <c r="C269" s="220" t="s">
        <v>115</v>
      </c>
      <c r="D269" s="172">
        <v>15</v>
      </c>
      <c r="E269" s="172">
        <v>75027.28</v>
      </c>
      <c r="F269" s="76">
        <v>7445</v>
      </c>
      <c r="G269" s="315">
        <f>SUM(E269/F269)</f>
        <v>10.077539288112828</v>
      </c>
      <c r="H269" s="182">
        <f>SUM(D269*G269)</f>
        <v>151.16308932169241</v>
      </c>
    </row>
    <row r="270" spans="1:8">
      <c r="A270" s="600"/>
      <c r="B270" s="700"/>
      <c r="C270" s="220" t="s">
        <v>116</v>
      </c>
      <c r="D270" s="172">
        <v>15</v>
      </c>
      <c r="E270" s="182">
        <v>37513.64</v>
      </c>
      <c r="F270" s="76">
        <v>7445</v>
      </c>
      <c r="G270" s="315">
        <f>SUM(E270/F270)</f>
        <v>5.0387696440564138</v>
      </c>
      <c r="H270" s="182">
        <f>SUM(D270*G270)</f>
        <v>75.581544660846205</v>
      </c>
    </row>
    <row r="271" spans="1:8">
      <c r="A271" s="511"/>
      <c r="B271" s="511"/>
      <c r="C271" s="305" t="s">
        <v>127</v>
      </c>
      <c r="D271" s="263">
        <f>SUM(D269:D270)</f>
        <v>30</v>
      </c>
      <c r="E271" s="263">
        <f>SUM(E269:E270)</f>
        <v>112540.92</v>
      </c>
      <c r="F271" s="316">
        <f>SUM(F269:F270)</f>
        <v>14890</v>
      </c>
      <c r="G271" s="317">
        <f>SUM(G269:G270)</f>
        <v>15.116308932169241</v>
      </c>
      <c r="H271" s="28">
        <f>SUM(H269:H270)</f>
        <v>226.74463398253863</v>
      </c>
    </row>
    <row r="272" spans="1:8">
      <c r="A272" s="600" t="s">
        <v>651</v>
      </c>
      <c r="B272" s="700" t="s">
        <v>1006</v>
      </c>
      <c r="C272" s="220" t="s">
        <v>115</v>
      </c>
      <c r="D272" s="172">
        <v>20</v>
      </c>
      <c r="E272" s="172">
        <v>75027.28</v>
      </c>
      <c r="F272" s="76">
        <v>7445</v>
      </c>
      <c r="G272" s="315">
        <f>SUM(E272/F272)</f>
        <v>10.077539288112828</v>
      </c>
      <c r="H272" s="182">
        <f>SUM(D272*G272)</f>
        <v>201.55078576225657</v>
      </c>
    </row>
    <row r="273" spans="1:10">
      <c r="A273" s="600"/>
      <c r="B273" s="700"/>
      <c r="C273" s="220" t="s">
        <v>116</v>
      </c>
      <c r="D273" s="172">
        <v>20</v>
      </c>
      <c r="E273" s="182">
        <v>37513.64</v>
      </c>
      <c r="F273" s="76">
        <v>7445</v>
      </c>
      <c r="G273" s="315">
        <f>SUM(E273/F273)</f>
        <v>5.0387696440564138</v>
      </c>
      <c r="H273" s="182">
        <f>SUM(D273*G273)</f>
        <v>100.77539288112828</v>
      </c>
    </row>
    <row r="274" spans="1:10" ht="12.75" customHeight="1">
      <c r="A274" s="511"/>
      <c r="B274" s="511"/>
      <c r="C274" s="305" t="s">
        <v>127</v>
      </c>
      <c r="D274" s="263">
        <f>SUM(D272:D273)</f>
        <v>40</v>
      </c>
      <c r="E274" s="263">
        <f>SUM(E272:E273)</f>
        <v>112540.92</v>
      </c>
      <c r="F274" s="316">
        <f>SUM(F272:F273)</f>
        <v>14890</v>
      </c>
      <c r="G274" s="317">
        <f>SUM(G272:G273)</f>
        <v>15.116308932169241</v>
      </c>
      <c r="H274" s="28">
        <f>SUM(H272:H273)</f>
        <v>302.32617864338488</v>
      </c>
    </row>
    <row r="275" spans="1:10">
      <c r="A275" s="600" t="s">
        <v>652</v>
      </c>
      <c r="B275" s="700" t="s">
        <v>1011</v>
      </c>
      <c r="C275" s="220" t="s">
        <v>115</v>
      </c>
      <c r="D275" s="172">
        <v>20</v>
      </c>
      <c r="E275" s="172">
        <v>75027.28</v>
      </c>
      <c r="F275" s="76">
        <v>7445</v>
      </c>
      <c r="G275" s="315">
        <f>SUM(E275/F275)</f>
        <v>10.077539288112828</v>
      </c>
      <c r="H275" s="182">
        <f>SUM(D275*G275)</f>
        <v>201.55078576225657</v>
      </c>
    </row>
    <row r="276" spans="1:10" ht="27" customHeight="1">
      <c r="A276" s="600"/>
      <c r="B276" s="700"/>
      <c r="C276" s="220" t="s">
        <v>116</v>
      </c>
      <c r="D276" s="172">
        <v>20</v>
      </c>
      <c r="E276" s="182">
        <v>37513.64</v>
      </c>
      <c r="F276" s="76">
        <v>7445</v>
      </c>
      <c r="G276" s="315">
        <f>SUM(E276/F276)</f>
        <v>5.0387696440564138</v>
      </c>
      <c r="H276" s="182">
        <f>SUM(D276*G276)</f>
        <v>100.77539288112828</v>
      </c>
    </row>
    <row r="277" spans="1:10">
      <c r="A277" s="511"/>
      <c r="B277" s="511"/>
      <c r="C277" s="305" t="s">
        <v>127</v>
      </c>
      <c r="D277" s="263">
        <f>SUM(D275:D276)</f>
        <v>40</v>
      </c>
      <c r="E277" s="263">
        <f>SUM(E275:E276)</f>
        <v>112540.92</v>
      </c>
      <c r="F277" s="316">
        <f>SUM(F275:F276)</f>
        <v>14890</v>
      </c>
      <c r="G277" s="317">
        <f>SUM(G275:G276)</f>
        <v>15.116308932169241</v>
      </c>
      <c r="H277" s="28">
        <f>SUM(H275:H276)</f>
        <v>302.32617864338488</v>
      </c>
    </row>
    <row r="278" spans="1:10">
      <c r="A278" s="600" t="s">
        <v>652</v>
      </c>
      <c r="B278" s="700" t="s">
        <v>1012</v>
      </c>
      <c r="C278" s="220" t="s">
        <v>115</v>
      </c>
      <c r="D278" s="172">
        <v>20</v>
      </c>
      <c r="E278" s="172">
        <v>75027.28</v>
      </c>
      <c r="F278" s="76">
        <v>7445</v>
      </c>
      <c r="G278" s="315">
        <f>SUM(E278/F278)</f>
        <v>10.077539288112828</v>
      </c>
      <c r="H278" s="182">
        <f>SUM(D278*G278)</f>
        <v>201.55078576225657</v>
      </c>
      <c r="I278" s="202"/>
      <c r="J278" s="202"/>
    </row>
    <row r="279" spans="1:10" ht="27" customHeight="1">
      <c r="A279" s="600"/>
      <c r="B279" s="700"/>
      <c r="C279" s="220" t="s">
        <v>116</v>
      </c>
      <c r="D279" s="172">
        <v>20</v>
      </c>
      <c r="E279" s="182">
        <v>37513.64</v>
      </c>
      <c r="F279" s="76">
        <v>7445</v>
      </c>
      <c r="G279" s="315">
        <f>SUM(E279/F279)</f>
        <v>5.0387696440564138</v>
      </c>
      <c r="H279" s="182">
        <f>SUM(D279*G279)</f>
        <v>100.77539288112828</v>
      </c>
      <c r="I279" s="202"/>
      <c r="J279" s="202"/>
    </row>
    <row r="280" spans="1:10">
      <c r="A280" s="511"/>
      <c r="B280" s="511"/>
      <c r="C280" s="305" t="s">
        <v>127</v>
      </c>
      <c r="D280" s="263">
        <f>SUM(D278:D279)</f>
        <v>40</v>
      </c>
      <c r="E280" s="263">
        <f>SUM(E278:E279)</f>
        <v>112540.92</v>
      </c>
      <c r="F280" s="316">
        <f>SUM(F278:F279)</f>
        <v>14890</v>
      </c>
      <c r="G280" s="317">
        <f>SUM(G278:G279)</f>
        <v>15.116308932169241</v>
      </c>
      <c r="H280" s="28">
        <f>SUM(H278:H279)</f>
        <v>302.32617864338488</v>
      </c>
      <c r="I280" s="202"/>
      <c r="J280" s="202"/>
    </row>
    <row r="281" spans="1:10">
      <c r="A281" s="600" t="s">
        <v>653</v>
      </c>
      <c r="B281" s="700" t="s">
        <v>1007</v>
      </c>
      <c r="C281" s="220" t="s">
        <v>115</v>
      </c>
      <c r="D281" s="172">
        <v>43</v>
      </c>
      <c r="E281" s="172">
        <v>75027.28</v>
      </c>
      <c r="F281" s="76">
        <v>7445</v>
      </c>
      <c r="G281" s="315">
        <f>SUM(E281/F281)</f>
        <v>10.077539288112828</v>
      </c>
      <c r="H281" s="182">
        <f>SUM(D281*G281)</f>
        <v>433.3341893888516</v>
      </c>
    </row>
    <row r="282" spans="1:10">
      <c r="A282" s="600"/>
      <c r="B282" s="700"/>
      <c r="C282" s="220" t="s">
        <v>116</v>
      </c>
      <c r="D282" s="172">
        <v>43</v>
      </c>
      <c r="E282" s="182">
        <v>37513.64</v>
      </c>
      <c r="F282" s="76">
        <v>7445</v>
      </c>
      <c r="G282" s="315">
        <f>SUM(E282/F282)</f>
        <v>5.0387696440564138</v>
      </c>
      <c r="H282" s="182">
        <f>SUM(D282*G282)</f>
        <v>216.6670946944258</v>
      </c>
    </row>
    <row r="283" spans="1:10">
      <c r="A283" s="511"/>
      <c r="B283" s="511"/>
      <c r="C283" s="305" t="s">
        <v>127</v>
      </c>
      <c r="D283" s="263">
        <f>SUM(D281:D282)</f>
        <v>86</v>
      </c>
      <c r="E283" s="263">
        <f>SUM(E281:E282)</f>
        <v>112540.92</v>
      </c>
      <c r="F283" s="316">
        <f>SUM(F281:F282)</f>
        <v>14890</v>
      </c>
      <c r="G283" s="317">
        <f>SUM(G281:G282)</f>
        <v>15.116308932169241</v>
      </c>
      <c r="H283" s="28">
        <f>SUM(H281:H282)</f>
        <v>650.00128408327737</v>
      </c>
    </row>
    <row r="284" spans="1:10">
      <c r="A284" s="600" t="s">
        <v>654</v>
      </c>
      <c r="B284" s="700" t="s">
        <v>1008</v>
      </c>
      <c r="C284" s="220" t="s">
        <v>115</v>
      </c>
      <c r="D284" s="172">
        <v>25</v>
      </c>
      <c r="E284" s="172">
        <v>75027.28</v>
      </c>
      <c r="F284" s="76">
        <v>7445</v>
      </c>
      <c r="G284" s="315">
        <f>SUM(E284/F284)</f>
        <v>10.077539288112828</v>
      </c>
      <c r="H284" s="182">
        <f>SUM(D284*G284)</f>
        <v>251.93848220282069</v>
      </c>
    </row>
    <row r="285" spans="1:10">
      <c r="A285" s="600"/>
      <c r="B285" s="700"/>
      <c r="C285" s="220" t="s">
        <v>116</v>
      </c>
      <c r="D285" s="172">
        <v>25</v>
      </c>
      <c r="E285" s="182">
        <v>37513.64</v>
      </c>
      <c r="F285" s="76">
        <v>7445</v>
      </c>
      <c r="G285" s="315">
        <f>SUM(E285/F285)</f>
        <v>5.0387696440564138</v>
      </c>
      <c r="H285" s="182">
        <f>SUM(D285*G285)</f>
        <v>125.96924110141035</v>
      </c>
    </row>
    <row r="286" spans="1:10">
      <c r="A286" s="511"/>
      <c r="B286" s="511"/>
      <c r="C286" s="305" t="s">
        <v>127</v>
      </c>
      <c r="D286" s="263">
        <f>SUM(D284:D285)</f>
        <v>50</v>
      </c>
      <c r="E286" s="263">
        <f>SUM(E284:E285)</f>
        <v>112540.92</v>
      </c>
      <c r="F286" s="316">
        <f>SUM(F284:F285)</f>
        <v>14890</v>
      </c>
      <c r="G286" s="317">
        <f>SUM(G284:G285)</f>
        <v>15.116308932169241</v>
      </c>
      <c r="H286" s="28">
        <f>SUM(H284:H285)</f>
        <v>377.90772330423101</v>
      </c>
    </row>
    <row r="287" spans="1:10">
      <c r="A287" s="600" t="s">
        <v>655</v>
      </c>
      <c r="B287" s="700" t="s">
        <v>1009</v>
      </c>
      <c r="C287" s="220" t="s">
        <v>115</v>
      </c>
      <c r="D287" s="172">
        <v>30</v>
      </c>
      <c r="E287" s="172">
        <v>75027.28</v>
      </c>
      <c r="F287" s="76">
        <v>7445</v>
      </c>
      <c r="G287" s="315">
        <f>SUM(E287/F287)</f>
        <v>10.077539288112828</v>
      </c>
      <c r="H287" s="182">
        <f>SUM(D287*G287)</f>
        <v>302.32617864338482</v>
      </c>
    </row>
    <row r="288" spans="1:10">
      <c r="A288" s="600"/>
      <c r="B288" s="700"/>
      <c r="C288" s="220" t="s">
        <v>116</v>
      </c>
      <c r="D288" s="172">
        <v>30</v>
      </c>
      <c r="E288" s="182">
        <v>37513.64</v>
      </c>
      <c r="F288" s="76">
        <v>7445</v>
      </c>
      <c r="G288" s="315">
        <f>SUM(E288/F288)</f>
        <v>5.0387696440564138</v>
      </c>
      <c r="H288" s="182">
        <f>SUM(D288*G288)</f>
        <v>151.16308932169241</v>
      </c>
    </row>
    <row r="289" spans="1:8">
      <c r="A289" s="511"/>
      <c r="B289" s="511"/>
      <c r="C289" s="305" t="s">
        <v>127</v>
      </c>
      <c r="D289" s="263">
        <f>SUM(D287:D288)</f>
        <v>60</v>
      </c>
      <c r="E289" s="263">
        <f>SUM(E287:E288)</f>
        <v>112540.92</v>
      </c>
      <c r="F289" s="316">
        <f>SUM(F287:F288)</f>
        <v>14890</v>
      </c>
      <c r="G289" s="317">
        <f>SUM(G287:G288)</f>
        <v>15.116308932169241</v>
      </c>
      <c r="H289" s="28">
        <f>SUM(H287:H288)</f>
        <v>453.48926796507726</v>
      </c>
    </row>
    <row r="290" spans="1:8">
      <c r="A290" s="600" t="s">
        <v>656</v>
      </c>
      <c r="B290" s="700" t="s">
        <v>1010</v>
      </c>
      <c r="C290" s="220" t="s">
        <v>115</v>
      </c>
      <c r="D290" s="172">
        <v>30</v>
      </c>
      <c r="E290" s="172">
        <v>75027.28</v>
      </c>
      <c r="F290" s="76">
        <v>7445</v>
      </c>
      <c r="G290" s="315">
        <f>SUM(E290/F290)</f>
        <v>10.077539288112828</v>
      </c>
      <c r="H290" s="182">
        <f>SUM(D290*G290)</f>
        <v>302.32617864338482</v>
      </c>
    </row>
    <row r="291" spans="1:8" ht="15" customHeight="1">
      <c r="A291" s="600"/>
      <c r="B291" s="700"/>
      <c r="C291" s="220" t="s">
        <v>116</v>
      </c>
      <c r="D291" s="172">
        <v>30</v>
      </c>
      <c r="E291" s="182">
        <v>37513.64</v>
      </c>
      <c r="F291" s="76">
        <v>7445</v>
      </c>
      <c r="G291" s="315">
        <f>SUM(E291/F291)</f>
        <v>5.0387696440564138</v>
      </c>
      <c r="H291" s="182">
        <f>SUM(D291*G291)</f>
        <v>151.16308932169241</v>
      </c>
    </row>
    <row r="292" spans="1:8">
      <c r="A292" s="511"/>
      <c r="B292" s="511"/>
      <c r="C292" s="305" t="s">
        <v>127</v>
      </c>
      <c r="D292" s="263">
        <f>SUM(D290:D291)</f>
        <v>60</v>
      </c>
      <c r="E292" s="263">
        <f>SUM(E290:E291)</f>
        <v>112540.92</v>
      </c>
      <c r="F292" s="316">
        <f>SUM(F290:F291)</f>
        <v>14890</v>
      </c>
      <c r="G292" s="317">
        <f>SUM(G290:G291)</f>
        <v>15.116308932169241</v>
      </c>
      <c r="H292" s="28">
        <f>SUM(H290:H291)</f>
        <v>453.48926796507726</v>
      </c>
    </row>
    <row r="293" spans="1:8">
      <c r="A293" s="717" t="s">
        <v>657</v>
      </c>
      <c r="B293" s="717"/>
      <c r="C293" s="717"/>
      <c r="D293" s="717"/>
      <c r="E293" s="717"/>
      <c r="F293" s="717"/>
      <c r="G293" s="717"/>
      <c r="H293" s="717"/>
    </row>
    <row r="294" spans="1:8">
      <c r="A294" s="600" t="s">
        <v>88</v>
      </c>
      <c r="B294" s="700" t="s">
        <v>887</v>
      </c>
      <c r="C294" s="220" t="s">
        <v>46</v>
      </c>
      <c r="D294" s="172">
        <v>20</v>
      </c>
      <c r="E294" s="172">
        <v>75027.28</v>
      </c>
      <c r="F294" s="76">
        <v>7445</v>
      </c>
      <c r="G294" s="315">
        <f>SUM(E294/F294)</f>
        <v>10.077539288112828</v>
      </c>
      <c r="H294" s="182">
        <f>SUM(D294*G294)</f>
        <v>201.55078576225657</v>
      </c>
    </row>
    <row r="295" spans="1:8">
      <c r="A295" s="600"/>
      <c r="B295" s="700"/>
      <c r="C295" s="220" t="s">
        <v>98</v>
      </c>
      <c r="D295" s="172">
        <v>20</v>
      </c>
      <c r="E295" s="182">
        <v>37513.64</v>
      </c>
      <c r="F295" s="76">
        <v>7445</v>
      </c>
      <c r="G295" s="315">
        <f>SUM(E295/F295)</f>
        <v>5.0387696440564138</v>
      </c>
      <c r="H295" s="182">
        <f>SUM(D295*G295)</f>
        <v>100.77539288112828</v>
      </c>
    </row>
    <row r="296" spans="1:8">
      <c r="A296" s="511"/>
      <c r="B296" s="511"/>
      <c r="C296" s="305" t="s">
        <v>127</v>
      </c>
      <c r="D296" s="263">
        <f>SUM(D294:D295)</f>
        <v>40</v>
      </c>
      <c r="E296" s="263">
        <f>SUM(E294:E295)</f>
        <v>112540.92</v>
      </c>
      <c r="F296" s="316">
        <f>SUM(F294:F295)</f>
        <v>14890</v>
      </c>
      <c r="G296" s="317">
        <f>SUM(G294:G295)</f>
        <v>15.116308932169241</v>
      </c>
      <c r="H296" s="28">
        <f>SUM(H294:H295)</f>
        <v>302.32617864338488</v>
      </c>
    </row>
    <row r="297" spans="1:8">
      <c r="A297" s="600" t="s">
        <v>273</v>
      </c>
      <c r="B297" s="700" t="s">
        <v>1013</v>
      </c>
      <c r="C297" s="220" t="s">
        <v>46</v>
      </c>
      <c r="D297" s="172">
        <v>19</v>
      </c>
      <c r="E297" s="172">
        <v>75027.28</v>
      </c>
      <c r="F297" s="76">
        <v>7445</v>
      </c>
      <c r="G297" s="315">
        <f>SUM(E297/F297)</f>
        <v>10.077539288112828</v>
      </c>
      <c r="H297" s="182">
        <f>SUM(D297*G297)</f>
        <v>191.47324647414374</v>
      </c>
    </row>
    <row r="298" spans="1:8">
      <c r="A298" s="600"/>
      <c r="B298" s="700"/>
      <c r="C298" s="220" t="s">
        <v>98</v>
      </c>
      <c r="D298" s="172">
        <v>19</v>
      </c>
      <c r="E298" s="182">
        <v>37513.64</v>
      </c>
      <c r="F298" s="76">
        <v>7445</v>
      </c>
      <c r="G298" s="315">
        <f>SUM(E298/F298)</f>
        <v>5.0387696440564138</v>
      </c>
      <c r="H298" s="182">
        <f>SUM(D298*G298)</f>
        <v>95.736623237071868</v>
      </c>
    </row>
    <row r="299" spans="1:8">
      <c r="A299" s="511"/>
      <c r="B299" s="511"/>
      <c r="C299" s="305" t="s">
        <v>127</v>
      </c>
      <c r="D299" s="263">
        <f>SUM(D297:D298)</f>
        <v>38</v>
      </c>
      <c r="E299" s="263">
        <f>SUM(E297:E298)</f>
        <v>112540.92</v>
      </c>
      <c r="F299" s="316">
        <f>SUM(F297:F298)</f>
        <v>14890</v>
      </c>
      <c r="G299" s="317">
        <f>SUM(G297:G298)</f>
        <v>15.116308932169241</v>
      </c>
      <c r="H299" s="28">
        <f>SUM(H297:H298)</f>
        <v>287.20986971121562</v>
      </c>
    </row>
    <row r="300" spans="1:8">
      <c r="A300" s="600" t="s">
        <v>274</v>
      </c>
      <c r="B300" s="700" t="s">
        <v>1014</v>
      </c>
      <c r="C300" s="220" t="s">
        <v>46</v>
      </c>
      <c r="D300" s="172">
        <v>16</v>
      </c>
      <c r="E300" s="172">
        <v>75027.28</v>
      </c>
      <c r="F300" s="76">
        <v>7445</v>
      </c>
      <c r="G300" s="315">
        <f>SUM(E300/F300)</f>
        <v>10.077539288112828</v>
      </c>
      <c r="H300" s="182">
        <f>SUM(D300*G300)</f>
        <v>161.24062860980524</v>
      </c>
    </row>
    <row r="301" spans="1:8">
      <c r="A301" s="600"/>
      <c r="B301" s="700"/>
      <c r="C301" s="220" t="s">
        <v>98</v>
      </c>
      <c r="D301" s="172">
        <v>16</v>
      </c>
      <c r="E301" s="182">
        <v>37513.64</v>
      </c>
      <c r="F301" s="76">
        <v>7445</v>
      </c>
      <c r="G301" s="315">
        <f>SUM(E301/F301)</f>
        <v>5.0387696440564138</v>
      </c>
      <c r="H301" s="182">
        <f>SUM(D301*G301)</f>
        <v>80.620314304902621</v>
      </c>
    </row>
    <row r="302" spans="1:8">
      <c r="A302" s="511"/>
      <c r="B302" s="511"/>
      <c r="C302" s="305" t="s">
        <v>127</v>
      </c>
      <c r="D302" s="263">
        <f>SUM(D300:D301)</f>
        <v>32</v>
      </c>
      <c r="E302" s="263">
        <f>SUM(E300:E301)</f>
        <v>112540.92</v>
      </c>
      <c r="F302" s="316">
        <f>SUM(F300:F301)</f>
        <v>14890</v>
      </c>
      <c r="G302" s="317">
        <f>SUM(G300:G301)</f>
        <v>15.116308932169241</v>
      </c>
      <c r="H302" s="28">
        <f>SUM(H300:H301)</f>
        <v>241.86094291470786</v>
      </c>
    </row>
    <row r="303" spans="1:8">
      <c r="A303" s="600" t="s">
        <v>275</v>
      </c>
      <c r="B303" s="700" t="s">
        <v>1015</v>
      </c>
      <c r="C303" s="220" t="s">
        <v>46</v>
      </c>
      <c r="D303" s="172">
        <v>30</v>
      </c>
      <c r="E303" s="172">
        <v>75027.28</v>
      </c>
      <c r="F303" s="76">
        <v>7445</v>
      </c>
      <c r="G303" s="315">
        <f>SUM(E303/F303)</f>
        <v>10.077539288112828</v>
      </c>
      <c r="H303" s="182">
        <f>SUM(D303*G303)</f>
        <v>302.32617864338482</v>
      </c>
    </row>
    <row r="304" spans="1:8">
      <c r="A304" s="600"/>
      <c r="B304" s="700"/>
      <c r="C304" s="220" t="s">
        <v>98</v>
      </c>
      <c r="D304" s="172">
        <v>30</v>
      </c>
      <c r="E304" s="182">
        <v>37513.64</v>
      </c>
      <c r="F304" s="76">
        <v>7445</v>
      </c>
      <c r="G304" s="315">
        <f>SUM(E304/F304)</f>
        <v>5.0387696440564138</v>
      </c>
      <c r="H304" s="182">
        <f>SUM(D304*G304)</f>
        <v>151.16308932169241</v>
      </c>
    </row>
    <row r="305" spans="1:8">
      <c r="A305" s="511"/>
      <c r="B305" s="511"/>
      <c r="C305" s="305" t="s">
        <v>127</v>
      </c>
      <c r="D305" s="263">
        <f>SUM(D303:D304)</f>
        <v>60</v>
      </c>
      <c r="E305" s="263">
        <f>SUM(E303:E304)</f>
        <v>112540.92</v>
      </c>
      <c r="F305" s="316">
        <f>SUM(F303:F304)</f>
        <v>14890</v>
      </c>
      <c r="G305" s="317">
        <f>SUM(G303:G304)</f>
        <v>15.116308932169241</v>
      </c>
      <c r="H305" s="28">
        <f>SUM(H303:H304)</f>
        <v>453.48926796507726</v>
      </c>
    </row>
    <row r="306" spans="1:8">
      <c r="A306" s="600" t="s">
        <v>276</v>
      </c>
      <c r="B306" s="700" t="s">
        <v>1016</v>
      </c>
      <c r="C306" s="220" t="s">
        <v>46</v>
      </c>
      <c r="D306" s="172">
        <v>10</v>
      </c>
      <c r="E306" s="172">
        <v>75027.28</v>
      </c>
      <c r="F306" s="76">
        <v>7445</v>
      </c>
      <c r="G306" s="315">
        <f>SUM(E306/F306)</f>
        <v>10.077539288112828</v>
      </c>
      <c r="H306" s="182">
        <f>SUM(D306*G306)</f>
        <v>100.77539288112828</v>
      </c>
    </row>
    <row r="307" spans="1:8">
      <c r="A307" s="600"/>
      <c r="B307" s="700"/>
      <c r="C307" s="220" t="s">
        <v>98</v>
      </c>
      <c r="D307" s="172">
        <v>10</v>
      </c>
      <c r="E307" s="182">
        <v>37513.64</v>
      </c>
      <c r="F307" s="76">
        <v>7445</v>
      </c>
      <c r="G307" s="315">
        <f>SUM(E307/F307)</f>
        <v>5.0387696440564138</v>
      </c>
      <c r="H307" s="182">
        <f>SUM(D307*G307)</f>
        <v>50.387696440564142</v>
      </c>
    </row>
    <row r="308" spans="1:8">
      <c r="A308" s="511"/>
      <c r="B308" s="511"/>
      <c r="C308" s="305" t="s">
        <v>127</v>
      </c>
      <c r="D308" s="263">
        <f>SUM(D306:D307)</f>
        <v>20</v>
      </c>
      <c r="E308" s="263">
        <f>SUM(E306:E307)</f>
        <v>112540.92</v>
      </c>
      <c r="F308" s="316">
        <f>SUM(F306:F307)</f>
        <v>14890</v>
      </c>
      <c r="G308" s="317">
        <f>SUM(G306:G307)</f>
        <v>15.116308932169241</v>
      </c>
      <c r="H308" s="28">
        <f>SUM(H306:H307)</f>
        <v>151.16308932169244</v>
      </c>
    </row>
    <row r="309" spans="1:8">
      <c r="A309" s="600" t="s">
        <v>277</v>
      </c>
      <c r="B309" s="700" t="s">
        <v>290</v>
      </c>
      <c r="C309" s="220" t="s">
        <v>46</v>
      </c>
      <c r="D309" s="172">
        <v>45</v>
      </c>
      <c r="E309" s="172">
        <v>75027.28</v>
      </c>
      <c r="F309" s="76">
        <v>7445</v>
      </c>
      <c r="G309" s="315">
        <f>SUM(E309/F309)</f>
        <v>10.077539288112828</v>
      </c>
      <c r="H309" s="182">
        <f>SUM(D309*G309)</f>
        <v>453.48926796507726</v>
      </c>
    </row>
    <row r="310" spans="1:8">
      <c r="A310" s="600"/>
      <c r="B310" s="700"/>
      <c r="C310" s="220" t="s">
        <v>98</v>
      </c>
      <c r="D310" s="172">
        <v>45</v>
      </c>
      <c r="E310" s="182">
        <v>37513.64</v>
      </c>
      <c r="F310" s="76">
        <v>7445</v>
      </c>
      <c r="G310" s="315">
        <f>SUM(E310/F310)</f>
        <v>5.0387696440564138</v>
      </c>
      <c r="H310" s="182">
        <f>SUM(D310*G310)</f>
        <v>226.74463398253863</v>
      </c>
    </row>
    <row r="311" spans="1:8">
      <c r="A311" s="511"/>
      <c r="B311" s="511"/>
      <c r="C311" s="305" t="s">
        <v>127</v>
      </c>
      <c r="D311" s="263">
        <f>SUM(D309:D310)</f>
        <v>90</v>
      </c>
      <c r="E311" s="263">
        <f>SUM(E309:E310)</f>
        <v>112540.92</v>
      </c>
      <c r="F311" s="316">
        <f>SUM(F309:F310)</f>
        <v>14890</v>
      </c>
      <c r="G311" s="317">
        <f>SUM(G309:G310)</f>
        <v>15.116308932169241</v>
      </c>
      <c r="H311" s="28">
        <f>SUM(H309:H310)</f>
        <v>680.23390194761589</v>
      </c>
    </row>
    <row r="312" spans="1:8" ht="18.75" customHeight="1">
      <c r="A312" s="600" t="s">
        <v>278</v>
      </c>
      <c r="B312" s="700" t="s">
        <v>1017</v>
      </c>
      <c r="C312" s="220" t="s">
        <v>46</v>
      </c>
      <c r="D312" s="172">
        <v>10</v>
      </c>
      <c r="E312" s="172">
        <v>75027.28</v>
      </c>
      <c r="F312" s="76">
        <v>7445</v>
      </c>
      <c r="G312" s="315">
        <f>SUM(E312/F312)</f>
        <v>10.077539288112828</v>
      </c>
      <c r="H312" s="182">
        <f>SUM(D312*G312)</f>
        <v>100.77539288112828</v>
      </c>
    </row>
    <row r="313" spans="1:8" ht="22.5" customHeight="1">
      <c r="A313" s="600"/>
      <c r="B313" s="700"/>
      <c r="C313" s="220" t="s">
        <v>98</v>
      </c>
      <c r="D313" s="172">
        <v>10</v>
      </c>
      <c r="E313" s="182">
        <v>37513.64</v>
      </c>
      <c r="F313" s="76">
        <v>7445</v>
      </c>
      <c r="G313" s="315">
        <f>SUM(E313/F313)</f>
        <v>5.0387696440564138</v>
      </c>
      <c r="H313" s="182">
        <f>SUM(D313*G313)</f>
        <v>50.387696440564142</v>
      </c>
    </row>
    <row r="314" spans="1:8" ht="14.25" customHeight="1">
      <c r="A314" s="511"/>
      <c r="B314" s="511"/>
      <c r="C314" s="305" t="s">
        <v>127</v>
      </c>
      <c r="D314" s="263">
        <f>SUM(D312:D313)</f>
        <v>20</v>
      </c>
      <c r="E314" s="263">
        <f>SUM(E312:E313)</f>
        <v>112540.92</v>
      </c>
      <c r="F314" s="316">
        <f>SUM(F312:F313)</f>
        <v>14890</v>
      </c>
      <c r="G314" s="317">
        <f>SUM(G312:G313)</f>
        <v>15.116308932169241</v>
      </c>
      <c r="H314" s="28">
        <f>SUM(H312:H313)</f>
        <v>151.16308932169244</v>
      </c>
    </row>
    <row r="315" spans="1:8">
      <c r="A315" s="600" t="s">
        <v>280</v>
      </c>
      <c r="B315" s="700" t="s">
        <v>1019</v>
      </c>
      <c r="C315" s="220" t="s">
        <v>46</v>
      </c>
      <c r="D315" s="172">
        <v>15</v>
      </c>
      <c r="E315" s="172">
        <v>75027.28</v>
      </c>
      <c r="F315" s="76">
        <v>7445</v>
      </c>
      <c r="G315" s="315">
        <f>SUM(E315/F315)</f>
        <v>10.077539288112828</v>
      </c>
      <c r="H315" s="182">
        <f>SUM(D315*G315)</f>
        <v>151.16308932169241</v>
      </c>
    </row>
    <row r="316" spans="1:8">
      <c r="A316" s="600"/>
      <c r="B316" s="700"/>
      <c r="C316" s="220" t="s">
        <v>98</v>
      </c>
      <c r="D316" s="172">
        <v>15</v>
      </c>
      <c r="E316" s="182">
        <v>37513.64</v>
      </c>
      <c r="F316" s="76">
        <v>7445</v>
      </c>
      <c r="G316" s="315">
        <f>SUM(E316/F316)</f>
        <v>5.0387696440564138</v>
      </c>
      <c r="H316" s="182">
        <f>SUM(D316*G316)</f>
        <v>75.581544660846205</v>
      </c>
    </row>
    <row r="317" spans="1:8">
      <c r="A317" s="511"/>
      <c r="B317" s="511"/>
      <c r="C317" s="305" t="s">
        <v>127</v>
      </c>
      <c r="D317" s="263">
        <f>SUM(D315:D316)</f>
        <v>30</v>
      </c>
      <c r="E317" s="263">
        <f>SUM(E315:E316)</f>
        <v>112540.92</v>
      </c>
      <c r="F317" s="316">
        <f>SUM(F315:F316)</f>
        <v>14890</v>
      </c>
      <c r="G317" s="317">
        <f>SUM(G315:G316)</f>
        <v>15.116308932169241</v>
      </c>
      <c r="H317" s="28">
        <f>SUM(H315:H316)</f>
        <v>226.74463398253863</v>
      </c>
    </row>
    <row r="318" spans="1:8">
      <c r="A318" s="600" t="s">
        <v>281</v>
      </c>
      <c r="B318" s="700" t="s">
        <v>292</v>
      </c>
      <c r="C318" s="220" t="s">
        <v>46</v>
      </c>
      <c r="D318" s="172">
        <v>10</v>
      </c>
      <c r="E318" s="172">
        <v>75027.28</v>
      </c>
      <c r="F318" s="76">
        <v>7445</v>
      </c>
      <c r="G318" s="315">
        <f>SUM(E318/F318)</f>
        <v>10.077539288112828</v>
      </c>
      <c r="H318" s="182">
        <f>SUM(D318*G318)</f>
        <v>100.77539288112828</v>
      </c>
    </row>
    <row r="319" spans="1:8">
      <c r="A319" s="600"/>
      <c r="B319" s="700"/>
      <c r="C319" s="220" t="s">
        <v>98</v>
      </c>
      <c r="D319" s="172">
        <v>10</v>
      </c>
      <c r="E319" s="182">
        <v>37513.64</v>
      </c>
      <c r="F319" s="76">
        <v>7445</v>
      </c>
      <c r="G319" s="315">
        <f>SUM(E319/F319)</f>
        <v>5.0387696440564138</v>
      </c>
      <c r="H319" s="182">
        <f>SUM(D319*G319)</f>
        <v>50.387696440564142</v>
      </c>
    </row>
    <row r="320" spans="1:8">
      <c r="A320" s="511"/>
      <c r="B320" s="511"/>
      <c r="C320" s="305" t="s">
        <v>127</v>
      </c>
      <c r="D320" s="263">
        <f>SUM(D318:D319)</f>
        <v>20</v>
      </c>
      <c r="E320" s="263">
        <f>SUM(E318:E319)</f>
        <v>112540.92</v>
      </c>
      <c r="F320" s="316">
        <f>SUM(F318:F319)</f>
        <v>14890</v>
      </c>
      <c r="G320" s="317">
        <f>SUM(G318:G319)</f>
        <v>15.116308932169241</v>
      </c>
      <c r="H320" s="28">
        <f>SUM(H318:H319)</f>
        <v>151.16308932169244</v>
      </c>
    </row>
    <row r="321" spans="1:8">
      <c r="A321" s="600" t="s">
        <v>282</v>
      </c>
      <c r="B321" s="700" t="s">
        <v>293</v>
      </c>
      <c r="C321" s="220" t="s">
        <v>46</v>
      </c>
      <c r="D321" s="172">
        <v>15</v>
      </c>
      <c r="E321" s="172">
        <v>75027.28</v>
      </c>
      <c r="F321" s="76">
        <v>7445</v>
      </c>
      <c r="G321" s="315">
        <f>SUM(E321/F321)</f>
        <v>10.077539288112828</v>
      </c>
      <c r="H321" s="182">
        <f>SUM(D321*G321)</f>
        <v>151.16308932169241</v>
      </c>
    </row>
    <row r="322" spans="1:8">
      <c r="A322" s="600"/>
      <c r="B322" s="700"/>
      <c r="C322" s="220" t="s">
        <v>98</v>
      </c>
      <c r="D322" s="172">
        <v>15</v>
      </c>
      <c r="E322" s="182">
        <v>37513.64</v>
      </c>
      <c r="F322" s="76">
        <v>7445</v>
      </c>
      <c r="G322" s="315">
        <f>SUM(E322/F322)</f>
        <v>5.0387696440564138</v>
      </c>
      <c r="H322" s="182">
        <f>SUM(D322*G322)</f>
        <v>75.581544660846205</v>
      </c>
    </row>
    <row r="323" spans="1:8">
      <c r="A323" s="511"/>
      <c r="B323" s="511"/>
      <c r="C323" s="305" t="s">
        <v>127</v>
      </c>
      <c r="D323" s="263">
        <f>SUM(D321:D322)</f>
        <v>30</v>
      </c>
      <c r="E323" s="263">
        <f>SUM(E321:E322)</f>
        <v>112540.92</v>
      </c>
      <c r="F323" s="316">
        <f>SUM(F321:F322)</f>
        <v>14890</v>
      </c>
      <c r="G323" s="317">
        <f>SUM(G321:G322)</f>
        <v>15.116308932169241</v>
      </c>
      <c r="H323" s="28">
        <f>SUM(H321:H322)</f>
        <v>226.74463398253863</v>
      </c>
    </row>
    <row r="324" spans="1:8">
      <c r="A324" s="600" t="s">
        <v>283</v>
      </c>
      <c r="B324" s="700" t="s">
        <v>1020</v>
      </c>
      <c r="C324" s="220" t="s">
        <v>46</v>
      </c>
      <c r="D324" s="172">
        <v>15</v>
      </c>
      <c r="E324" s="172">
        <v>75027.28</v>
      </c>
      <c r="F324" s="76">
        <v>7445</v>
      </c>
      <c r="G324" s="315">
        <f>SUM(E324/F324)</f>
        <v>10.077539288112828</v>
      </c>
      <c r="H324" s="182">
        <f>SUM(D324*G324)</f>
        <v>151.16308932169241</v>
      </c>
    </row>
    <row r="325" spans="1:8">
      <c r="A325" s="600"/>
      <c r="B325" s="700"/>
      <c r="C325" s="220" t="s">
        <v>98</v>
      </c>
      <c r="D325" s="172">
        <v>15</v>
      </c>
      <c r="E325" s="182">
        <v>37513.64</v>
      </c>
      <c r="F325" s="76">
        <v>7445</v>
      </c>
      <c r="G325" s="315">
        <f>SUM(E325/F325)</f>
        <v>5.0387696440564138</v>
      </c>
      <c r="H325" s="182">
        <f>SUM(D325*G325)</f>
        <v>75.581544660846205</v>
      </c>
    </row>
    <row r="326" spans="1:8">
      <c r="A326" s="511"/>
      <c r="B326" s="511"/>
      <c r="C326" s="305" t="s">
        <v>127</v>
      </c>
      <c r="D326" s="263">
        <f>SUM(D324:D325)</f>
        <v>30</v>
      </c>
      <c r="E326" s="263">
        <f>SUM(E324:E325)</f>
        <v>112540.92</v>
      </c>
      <c r="F326" s="316">
        <f>SUM(F324:F325)</f>
        <v>14890</v>
      </c>
      <c r="G326" s="317">
        <f>SUM(G324:G325)</f>
        <v>15.116308932169241</v>
      </c>
      <c r="H326" s="28">
        <f>SUM(H324:H325)</f>
        <v>226.74463398253863</v>
      </c>
    </row>
    <row r="327" spans="1:8">
      <c r="A327" s="600" t="s">
        <v>284</v>
      </c>
      <c r="B327" s="700" t="s">
        <v>1021</v>
      </c>
      <c r="C327" s="220" t="s">
        <v>46</v>
      </c>
      <c r="D327" s="172">
        <v>10</v>
      </c>
      <c r="E327" s="172">
        <v>75027.28</v>
      </c>
      <c r="F327" s="76">
        <v>7445</v>
      </c>
      <c r="G327" s="315">
        <f>SUM(E327/F327)</f>
        <v>10.077539288112828</v>
      </c>
      <c r="H327" s="182">
        <f>SUM(D327*G327)</f>
        <v>100.77539288112828</v>
      </c>
    </row>
    <row r="328" spans="1:8">
      <c r="A328" s="600"/>
      <c r="B328" s="700"/>
      <c r="C328" s="220" t="s">
        <v>98</v>
      </c>
      <c r="D328" s="172">
        <v>10</v>
      </c>
      <c r="E328" s="182">
        <v>37513.64</v>
      </c>
      <c r="F328" s="76">
        <v>7445</v>
      </c>
      <c r="G328" s="315">
        <f>SUM(E328/F328)</f>
        <v>5.0387696440564138</v>
      </c>
      <c r="H328" s="182">
        <f>SUM(D328*G328)</f>
        <v>50.387696440564142</v>
      </c>
    </row>
    <row r="329" spans="1:8">
      <c r="A329" s="511"/>
      <c r="B329" s="511"/>
      <c r="C329" s="305" t="s">
        <v>127</v>
      </c>
      <c r="D329" s="263">
        <f>SUM(D327:D328)</f>
        <v>20</v>
      </c>
      <c r="E329" s="263">
        <f>SUM(E327:E328)</f>
        <v>112540.92</v>
      </c>
      <c r="F329" s="316">
        <f>SUM(F327:F328)</f>
        <v>14890</v>
      </c>
      <c r="G329" s="317">
        <f>SUM(G327:G328)</f>
        <v>15.116308932169241</v>
      </c>
      <c r="H329" s="28">
        <f>SUM(H327:H328)</f>
        <v>151.16308932169244</v>
      </c>
    </row>
    <row r="330" spans="1:8">
      <c r="A330" s="600" t="s">
        <v>285</v>
      </c>
      <c r="B330" s="700" t="s">
        <v>1022</v>
      </c>
      <c r="C330" s="220" t="s">
        <v>46</v>
      </c>
      <c r="D330" s="172">
        <v>10</v>
      </c>
      <c r="E330" s="172">
        <v>75027.28</v>
      </c>
      <c r="F330" s="76">
        <v>7445</v>
      </c>
      <c r="G330" s="315">
        <f>SUM(E330/F330)</f>
        <v>10.077539288112828</v>
      </c>
      <c r="H330" s="182">
        <f>SUM(D330*G330)</f>
        <v>100.77539288112828</v>
      </c>
    </row>
    <row r="331" spans="1:8">
      <c r="A331" s="600"/>
      <c r="B331" s="700"/>
      <c r="C331" s="220" t="s">
        <v>98</v>
      </c>
      <c r="D331" s="172">
        <v>10</v>
      </c>
      <c r="E331" s="182">
        <v>37513.64</v>
      </c>
      <c r="F331" s="76">
        <v>7445</v>
      </c>
      <c r="G331" s="315">
        <f>SUM(E331/F331)</f>
        <v>5.0387696440564138</v>
      </c>
      <c r="H331" s="182">
        <f>SUM(D331*G331)</f>
        <v>50.387696440564142</v>
      </c>
    </row>
    <row r="332" spans="1:8">
      <c r="A332" s="511"/>
      <c r="B332" s="511"/>
      <c r="C332" s="305" t="s">
        <v>127</v>
      </c>
      <c r="D332" s="263">
        <f>SUM(D330:D331)</f>
        <v>20</v>
      </c>
      <c r="E332" s="263">
        <f>SUM(E330:E331)</f>
        <v>112540.92</v>
      </c>
      <c r="F332" s="316">
        <f>SUM(F330:F331)</f>
        <v>14890</v>
      </c>
      <c r="G332" s="317">
        <f>SUM(G330:G331)</f>
        <v>15.116308932169241</v>
      </c>
      <c r="H332" s="28">
        <f>SUM(H330:H331)</f>
        <v>151.16308932169244</v>
      </c>
    </row>
    <row r="333" spans="1:8">
      <c r="A333" s="600" t="s">
        <v>286</v>
      </c>
      <c r="B333" s="700" t="s">
        <v>294</v>
      </c>
      <c r="C333" s="220" t="s">
        <v>46</v>
      </c>
      <c r="D333" s="172">
        <v>15</v>
      </c>
      <c r="E333" s="172">
        <v>75027.28</v>
      </c>
      <c r="F333" s="76">
        <v>7445</v>
      </c>
      <c r="G333" s="315">
        <f>SUM(E333/F333)</f>
        <v>10.077539288112828</v>
      </c>
      <c r="H333" s="182">
        <f>SUM(D333*G333)</f>
        <v>151.16308932169241</v>
      </c>
    </row>
    <row r="334" spans="1:8">
      <c r="A334" s="600"/>
      <c r="B334" s="700"/>
      <c r="C334" s="220" t="s">
        <v>98</v>
      </c>
      <c r="D334" s="172">
        <v>15</v>
      </c>
      <c r="E334" s="182">
        <v>37513.64</v>
      </c>
      <c r="F334" s="76">
        <v>7445</v>
      </c>
      <c r="G334" s="315">
        <f>SUM(E334/F334)</f>
        <v>5.0387696440564138</v>
      </c>
      <c r="H334" s="182">
        <f>SUM(D334*G334)</f>
        <v>75.581544660846205</v>
      </c>
    </row>
    <row r="335" spans="1:8">
      <c r="A335" s="511"/>
      <c r="B335" s="511"/>
      <c r="C335" s="305" t="s">
        <v>127</v>
      </c>
      <c r="D335" s="263">
        <f>SUM(D333:D334)</f>
        <v>30</v>
      </c>
      <c r="E335" s="263">
        <f>SUM(E333:E334)</f>
        <v>112540.92</v>
      </c>
      <c r="F335" s="316">
        <f>SUM(F333:F334)</f>
        <v>14890</v>
      </c>
      <c r="G335" s="317">
        <f>SUM(G333:G334)</f>
        <v>15.116308932169241</v>
      </c>
      <c r="H335" s="28">
        <f>SUM(H333:H334)</f>
        <v>226.74463398253863</v>
      </c>
    </row>
    <row r="336" spans="1:8">
      <c r="A336" s="600" t="s">
        <v>287</v>
      </c>
      <c r="B336" s="700" t="s">
        <v>295</v>
      </c>
      <c r="C336" s="220" t="s">
        <v>46</v>
      </c>
      <c r="D336" s="172">
        <v>10</v>
      </c>
      <c r="E336" s="172">
        <v>75027.28</v>
      </c>
      <c r="F336" s="76">
        <v>7445</v>
      </c>
      <c r="G336" s="315">
        <f>SUM(E336/F336)</f>
        <v>10.077539288112828</v>
      </c>
      <c r="H336" s="182">
        <f>SUM(D336*G336)</f>
        <v>100.77539288112828</v>
      </c>
    </row>
    <row r="337" spans="1:8">
      <c r="A337" s="600"/>
      <c r="B337" s="700"/>
      <c r="C337" s="220" t="s">
        <v>98</v>
      </c>
      <c r="D337" s="172">
        <v>10</v>
      </c>
      <c r="E337" s="182">
        <v>37513.64</v>
      </c>
      <c r="F337" s="76">
        <v>7445</v>
      </c>
      <c r="G337" s="315">
        <f>SUM(E337/F337)</f>
        <v>5.0387696440564138</v>
      </c>
      <c r="H337" s="182">
        <f>SUM(D337*G337)</f>
        <v>50.387696440564142</v>
      </c>
    </row>
    <row r="338" spans="1:8">
      <c r="A338" s="511"/>
      <c r="B338" s="511"/>
      <c r="C338" s="305" t="s">
        <v>127</v>
      </c>
      <c r="D338" s="263">
        <f>SUM(D336:D337)</f>
        <v>20</v>
      </c>
      <c r="E338" s="263">
        <f>SUM(E336:E337)</f>
        <v>112540.92</v>
      </c>
      <c r="F338" s="316">
        <f>SUM(F336:F337)</f>
        <v>14890</v>
      </c>
      <c r="G338" s="317">
        <f>SUM(G336:G337)</f>
        <v>15.116308932169241</v>
      </c>
      <c r="H338" s="28">
        <f>SUM(H336:H337)</f>
        <v>151.16308932169244</v>
      </c>
    </row>
    <row r="339" spans="1:8">
      <c r="A339" s="600" t="s">
        <v>288</v>
      </c>
      <c r="B339" s="700" t="s">
        <v>1023</v>
      </c>
      <c r="C339" s="220" t="s">
        <v>46</v>
      </c>
      <c r="D339" s="172">
        <v>15</v>
      </c>
      <c r="E339" s="172">
        <v>75027.28</v>
      </c>
      <c r="F339" s="76">
        <v>7445</v>
      </c>
      <c r="G339" s="315">
        <f>SUM(E339/F339)</f>
        <v>10.077539288112828</v>
      </c>
      <c r="H339" s="182">
        <f>SUM(D339*G339)</f>
        <v>151.16308932169241</v>
      </c>
    </row>
    <row r="340" spans="1:8">
      <c r="A340" s="600"/>
      <c r="B340" s="700"/>
      <c r="C340" s="220" t="s">
        <v>98</v>
      </c>
      <c r="D340" s="172">
        <v>15</v>
      </c>
      <c r="E340" s="182">
        <v>37513.64</v>
      </c>
      <c r="F340" s="76">
        <v>7445</v>
      </c>
      <c r="G340" s="315">
        <f>SUM(E340/F340)</f>
        <v>5.0387696440564138</v>
      </c>
      <c r="H340" s="182">
        <f>SUM(D340*G340)</f>
        <v>75.581544660846205</v>
      </c>
    </row>
    <row r="341" spans="1:8">
      <c r="A341" s="511"/>
      <c r="B341" s="511"/>
      <c r="C341" s="305" t="s">
        <v>127</v>
      </c>
      <c r="D341" s="263">
        <f>SUM(D339:D340)</f>
        <v>30</v>
      </c>
      <c r="E341" s="263">
        <f>SUM(E339:E340)</f>
        <v>112540.92</v>
      </c>
      <c r="F341" s="316">
        <f>SUM(F339:F340)</f>
        <v>14890</v>
      </c>
      <c r="G341" s="317">
        <f>SUM(G339:G340)</f>
        <v>15.116308932169241</v>
      </c>
      <c r="H341" s="28">
        <f>SUM(H339:H340)</f>
        <v>226.74463398253863</v>
      </c>
    </row>
    <row r="342" spans="1:8">
      <c r="A342" s="600" t="s">
        <v>658</v>
      </c>
      <c r="B342" s="700" t="s">
        <v>1024</v>
      </c>
      <c r="C342" s="220" t="s">
        <v>46</v>
      </c>
      <c r="D342" s="172">
        <v>20</v>
      </c>
      <c r="E342" s="172">
        <v>75027.28</v>
      </c>
      <c r="F342" s="76">
        <v>7445</v>
      </c>
      <c r="G342" s="315">
        <f>SUM(E342/F342)</f>
        <v>10.077539288112828</v>
      </c>
      <c r="H342" s="182">
        <f>SUM(D342*G342)</f>
        <v>201.55078576225657</v>
      </c>
    </row>
    <row r="343" spans="1:8">
      <c r="A343" s="600"/>
      <c r="B343" s="700"/>
      <c r="C343" s="220" t="s">
        <v>98</v>
      </c>
      <c r="D343" s="172">
        <v>20</v>
      </c>
      <c r="E343" s="182">
        <v>37513.64</v>
      </c>
      <c r="F343" s="76">
        <v>7445</v>
      </c>
      <c r="G343" s="315">
        <f>SUM(E343/F343)</f>
        <v>5.0387696440564138</v>
      </c>
      <c r="H343" s="182">
        <f>SUM(D343*G343)</f>
        <v>100.77539288112828</v>
      </c>
    </row>
    <row r="344" spans="1:8">
      <c r="A344" s="511"/>
      <c r="B344" s="511"/>
      <c r="C344" s="305" t="s">
        <v>127</v>
      </c>
      <c r="D344" s="263">
        <f>SUM(D342:D343)</f>
        <v>40</v>
      </c>
      <c r="E344" s="263">
        <f>SUM(E342:E343)</f>
        <v>112540.92</v>
      </c>
      <c r="F344" s="316">
        <f>SUM(F342:F343)</f>
        <v>14890</v>
      </c>
      <c r="G344" s="317">
        <f>SUM(G342:G343)</f>
        <v>15.116308932169241</v>
      </c>
      <c r="H344" s="28">
        <f>SUM(H342:H343)</f>
        <v>302.32617864338488</v>
      </c>
    </row>
    <row r="345" spans="1:8">
      <c r="A345" s="600" t="s">
        <v>659</v>
      </c>
      <c r="B345" s="700" t="s">
        <v>1025</v>
      </c>
      <c r="C345" s="220" t="s">
        <v>46</v>
      </c>
      <c r="D345" s="172">
        <v>35</v>
      </c>
      <c r="E345" s="172">
        <v>75027.28</v>
      </c>
      <c r="F345" s="76">
        <v>7445</v>
      </c>
      <c r="G345" s="315">
        <f>SUM(E345/F345)</f>
        <v>10.077539288112828</v>
      </c>
      <c r="H345" s="182">
        <f>SUM(D345*G345)</f>
        <v>352.71387508394895</v>
      </c>
    </row>
    <row r="346" spans="1:8">
      <c r="A346" s="600"/>
      <c r="B346" s="700"/>
      <c r="C346" s="220" t="s">
        <v>98</v>
      </c>
      <c r="D346" s="172">
        <v>35</v>
      </c>
      <c r="E346" s="182">
        <v>37513.64</v>
      </c>
      <c r="F346" s="76">
        <v>7445</v>
      </c>
      <c r="G346" s="315">
        <f>SUM(E346/F346)</f>
        <v>5.0387696440564138</v>
      </c>
      <c r="H346" s="182">
        <f>SUM(D346*G346)</f>
        <v>176.35693754197447</v>
      </c>
    </row>
    <row r="347" spans="1:8">
      <c r="A347" s="511"/>
      <c r="B347" s="511"/>
      <c r="C347" s="305" t="s">
        <v>127</v>
      </c>
      <c r="D347" s="263">
        <f>SUM(D345:D346)</f>
        <v>70</v>
      </c>
      <c r="E347" s="263">
        <f>SUM(E345:E346)</f>
        <v>112540.92</v>
      </c>
      <c r="F347" s="316">
        <f>SUM(F345:F346)</f>
        <v>14890</v>
      </c>
      <c r="G347" s="317">
        <f>SUM(G345:G346)</f>
        <v>15.116308932169241</v>
      </c>
      <c r="H347" s="28">
        <f>SUM(H345:H346)</f>
        <v>529.07081262592339</v>
      </c>
    </row>
    <row r="348" spans="1:8">
      <c r="A348" s="600" t="s">
        <v>660</v>
      </c>
      <c r="B348" s="700" t="s">
        <v>1026</v>
      </c>
      <c r="C348" s="220" t="s">
        <v>46</v>
      </c>
      <c r="D348" s="172">
        <v>10</v>
      </c>
      <c r="E348" s="172">
        <v>75027.28</v>
      </c>
      <c r="F348" s="76">
        <v>7445</v>
      </c>
      <c r="G348" s="315">
        <f>SUM(E348/F348)</f>
        <v>10.077539288112828</v>
      </c>
      <c r="H348" s="182">
        <f>SUM(D348*G348)</f>
        <v>100.77539288112828</v>
      </c>
    </row>
    <row r="349" spans="1:8">
      <c r="A349" s="600"/>
      <c r="B349" s="700"/>
      <c r="C349" s="220" t="s">
        <v>98</v>
      </c>
      <c r="D349" s="172">
        <v>10</v>
      </c>
      <c r="E349" s="182">
        <v>37513.64</v>
      </c>
      <c r="F349" s="76">
        <v>7445</v>
      </c>
      <c r="G349" s="315">
        <f>SUM(E349/F349)</f>
        <v>5.0387696440564138</v>
      </c>
      <c r="H349" s="182">
        <f>SUM(D349*G349)</f>
        <v>50.387696440564142</v>
      </c>
    </row>
    <row r="350" spans="1:8">
      <c r="A350" s="511"/>
      <c r="B350" s="511"/>
      <c r="C350" s="305" t="s">
        <v>127</v>
      </c>
      <c r="D350" s="263">
        <f>SUM(D348:D349)</f>
        <v>20</v>
      </c>
      <c r="E350" s="263">
        <f>SUM(E348:E349)</f>
        <v>112540.92</v>
      </c>
      <c r="F350" s="316">
        <f>SUM(F348:F349)</f>
        <v>14890</v>
      </c>
      <c r="G350" s="317">
        <f>SUM(G348:G349)</f>
        <v>15.116308932169241</v>
      </c>
      <c r="H350" s="28">
        <f>SUM(H348:H349)</f>
        <v>151.16308932169244</v>
      </c>
    </row>
    <row r="351" spans="1:8">
      <c r="A351" s="600" t="s">
        <v>661</v>
      </c>
      <c r="B351" s="700" t="s">
        <v>1027</v>
      </c>
      <c r="C351" s="220" t="s">
        <v>46</v>
      </c>
      <c r="D351" s="172">
        <v>10</v>
      </c>
      <c r="E351" s="172">
        <v>75027.28</v>
      </c>
      <c r="F351" s="76">
        <v>7445</v>
      </c>
      <c r="G351" s="315">
        <f>SUM(E351/F351)</f>
        <v>10.077539288112828</v>
      </c>
      <c r="H351" s="182">
        <f>SUM(D351*G351)</f>
        <v>100.77539288112828</v>
      </c>
    </row>
    <row r="352" spans="1:8">
      <c r="A352" s="600"/>
      <c r="B352" s="700"/>
      <c r="C352" s="220" t="s">
        <v>98</v>
      </c>
      <c r="D352" s="172">
        <v>10</v>
      </c>
      <c r="E352" s="182">
        <v>37513.64</v>
      </c>
      <c r="F352" s="76">
        <v>7445</v>
      </c>
      <c r="G352" s="315">
        <f>SUM(E352/F352)</f>
        <v>5.0387696440564138</v>
      </c>
      <c r="H352" s="182">
        <f>SUM(D352*G352)</f>
        <v>50.387696440564142</v>
      </c>
    </row>
    <row r="353" spans="1:10">
      <c r="A353" s="511"/>
      <c r="B353" s="511"/>
      <c r="C353" s="305" t="s">
        <v>127</v>
      </c>
      <c r="D353" s="263">
        <f>SUM(D351:D352)</f>
        <v>20</v>
      </c>
      <c r="E353" s="263">
        <f>SUM(E351:E352)</f>
        <v>112540.92</v>
      </c>
      <c r="F353" s="316">
        <f>SUM(F351:F352)</f>
        <v>14890</v>
      </c>
      <c r="G353" s="317">
        <f>SUM(G351:G352)</f>
        <v>15.116308932169241</v>
      </c>
      <c r="H353" s="28">
        <f>SUM(H351:H352)</f>
        <v>151.16308932169244</v>
      </c>
    </row>
    <row r="354" spans="1:10">
      <c r="A354" s="600" t="s">
        <v>662</v>
      </c>
      <c r="B354" s="700" t="s">
        <v>1028</v>
      </c>
      <c r="C354" s="220" t="s">
        <v>46</v>
      </c>
      <c r="D354" s="172">
        <v>60</v>
      </c>
      <c r="E354" s="172">
        <v>75027.28</v>
      </c>
      <c r="F354" s="76">
        <v>7445</v>
      </c>
      <c r="G354" s="315">
        <f>SUM(E354/F354)</f>
        <v>10.077539288112828</v>
      </c>
      <c r="H354" s="182">
        <f>SUM(D354*G354)</f>
        <v>604.65235728676964</v>
      </c>
    </row>
    <row r="355" spans="1:10">
      <c r="A355" s="600"/>
      <c r="B355" s="700"/>
      <c r="C355" s="220" t="s">
        <v>98</v>
      </c>
      <c r="D355" s="172">
        <v>60</v>
      </c>
      <c r="E355" s="182">
        <v>37513.64</v>
      </c>
      <c r="F355" s="76">
        <v>7445</v>
      </c>
      <c r="G355" s="315">
        <f>SUM(E355/F355)</f>
        <v>5.0387696440564138</v>
      </c>
      <c r="H355" s="182">
        <f>SUM(D355*G355)</f>
        <v>302.32617864338482</v>
      </c>
    </row>
    <row r="356" spans="1:10">
      <c r="A356" s="511"/>
      <c r="B356" s="511"/>
      <c r="C356" s="305" t="s">
        <v>127</v>
      </c>
      <c r="D356" s="263">
        <f>SUM(D354:D355)</f>
        <v>120</v>
      </c>
      <c r="E356" s="263">
        <f>SUM(E354:E355)</f>
        <v>112540.92</v>
      </c>
      <c r="F356" s="316">
        <f>SUM(F354:F355)</f>
        <v>14890</v>
      </c>
      <c r="G356" s="317">
        <f>SUM(G354:G355)</f>
        <v>15.116308932169241</v>
      </c>
      <c r="H356" s="28">
        <f>SUM(H354:H355)</f>
        <v>906.97853593015452</v>
      </c>
    </row>
    <row r="357" spans="1:10">
      <c r="A357" s="600" t="s">
        <v>663</v>
      </c>
      <c r="B357" s="700" t="s">
        <v>1029</v>
      </c>
      <c r="C357" s="220" t="s">
        <v>46</v>
      </c>
      <c r="D357" s="172">
        <v>20</v>
      </c>
      <c r="E357" s="172">
        <v>75027.28</v>
      </c>
      <c r="F357" s="76">
        <v>7445</v>
      </c>
      <c r="G357" s="315">
        <f>SUM(E357/F357)</f>
        <v>10.077539288112828</v>
      </c>
      <c r="H357" s="182">
        <f>SUM(D357*G357)</f>
        <v>201.55078576225657</v>
      </c>
    </row>
    <row r="358" spans="1:10">
      <c r="A358" s="600"/>
      <c r="B358" s="700"/>
      <c r="C358" s="220" t="s">
        <v>98</v>
      </c>
      <c r="D358" s="172">
        <v>20</v>
      </c>
      <c r="E358" s="182">
        <v>37513.64</v>
      </c>
      <c r="F358" s="76">
        <v>7445</v>
      </c>
      <c r="G358" s="315">
        <f>SUM(E358/F358)</f>
        <v>5.0387696440564138</v>
      </c>
      <c r="H358" s="182">
        <f>SUM(D358*G358)</f>
        <v>100.77539288112828</v>
      </c>
    </row>
    <row r="359" spans="1:10">
      <c r="A359" s="511"/>
      <c r="B359" s="511"/>
      <c r="C359" s="305" t="s">
        <v>127</v>
      </c>
      <c r="D359" s="263">
        <f>SUM(D357:D358)</f>
        <v>40</v>
      </c>
      <c r="E359" s="263">
        <f>SUM(E357:E358)</f>
        <v>112540.92</v>
      </c>
      <c r="F359" s="316">
        <f>SUM(F357:F358)</f>
        <v>14890</v>
      </c>
      <c r="G359" s="317">
        <f>SUM(G357:G358)</f>
        <v>15.116308932169241</v>
      </c>
      <c r="H359" s="28">
        <f>SUM(H357:H358)</f>
        <v>302.32617864338488</v>
      </c>
    </row>
    <row r="360" spans="1:10">
      <c r="A360" s="600" t="s">
        <v>664</v>
      </c>
      <c r="B360" s="700" t="s">
        <v>1030</v>
      </c>
      <c r="C360" s="220" t="s">
        <v>46</v>
      </c>
      <c r="D360" s="172">
        <v>30</v>
      </c>
      <c r="E360" s="172">
        <v>75027.28</v>
      </c>
      <c r="F360" s="76">
        <v>7445</v>
      </c>
      <c r="G360" s="315">
        <f>SUM(E360/F360)</f>
        <v>10.077539288112828</v>
      </c>
      <c r="H360" s="182">
        <f>SUM(D360*G360)</f>
        <v>302.32617864338482</v>
      </c>
    </row>
    <row r="361" spans="1:10">
      <c r="A361" s="600"/>
      <c r="B361" s="700"/>
      <c r="C361" s="220" t="s">
        <v>98</v>
      </c>
      <c r="D361" s="172">
        <v>30</v>
      </c>
      <c r="E361" s="182">
        <v>37513.64</v>
      </c>
      <c r="F361" s="76">
        <v>7445</v>
      </c>
      <c r="G361" s="315">
        <f>SUM(E361/F361)</f>
        <v>5.0387696440564138</v>
      </c>
      <c r="H361" s="182">
        <f>SUM(D361*G361)</f>
        <v>151.16308932169241</v>
      </c>
    </row>
    <row r="362" spans="1:10">
      <c r="A362" s="511"/>
      <c r="B362" s="511"/>
      <c r="C362" s="305" t="s">
        <v>127</v>
      </c>
      <c r="D362" s="263">
        <f>SUM(D360:D361)</f>
        <v>60</v>
      </c>
      <c r="E362" s="263">
        <f>SUM(E360:E361)</f>
        <v>112540.92</v>
      </c>
      <c r="F362" s="316">
        <f>SUM(F360:F361)</f>
        <v>14890</v>
      </c>
      <c r="G362" s="317">
        <f>SUM(G360:G361)</f>
        <v>15.116308932169241</v>
      </c>
      <c r="H362" s="28">
        <f>SUM(H360:H361)</f>
        <v>453.48926796507726</v>
      </c>
    </row>
    <row r="363" spans="1:10">
      <c r="A363" s="600" t="s">
        <v>665</v>
      </c>
      <c r="B363" s="700" t="s">
        <v>296</v>
      </c>
      <c r="C363" s="220" t="s">
        <v>46</v>
      </c>
      <c r="D363" s="172">
        <v>40</v>
      </c>
      <c r="E363" s="172">
        <v>75027.28</v>
      </c>
      <c r="F363" s="76">
        <v>7445</v>
      </c>
      <c r="G363" s="315">
        <f>SUM(E363/F363)</f>
        <v>10.077539288112828</v>
      </c>
      <c r="H363" s="182">
        <f>SUM(D363*G363)</f>
        <v>403.10157152451313</v>
      </c>
    </row>
    <row r="364" spans="1:10">
      <c r="A364" s="600"/>
      <c r="B364" s="700"/>
      <c r="C364" s="220" t="s">
        <v>128</v>
      </c>
      <c r="D364" s="172">
        <v>40</v>
      </c>
      <c r="E364" s="172">
        <v>75027.28</v>
      </c>
      <c r="F364" s="76">
        <v>7445</v>
      </c>
      <c r="G364" s="315">
        <f>SUM(E364/F364)</f>
        <v>10.077539288112828</v>
      </c>
      <c r="H364" s="182">
        <f>SUM(D364*G364)</f>
        <v>403.10157152451313</v>
      </c>
      <c r="I364" s="77"/>
      <c r="J364" s="77"/>
    </row>
    <row r="365" spans="1:10">
      <c r="A365" s="600"/>
      <c r="B365" s="700"/>
      <c r="C365" s="220" t="s">
        <v>564</v>
      </c>
      <c r="D365" s="172">
        <v>40</v>
      </c>
      <c r="E365" s="182">
        <v>37513.64</v>
      </c>
      <c r="F365" s="76">
        <v>7445</v>
      </c>
      <c r="G365" s="315">
        <f>SUM(E365/F365)</f>
        <v>5.0387696440564138</v>
      </c>
      <c r="H365" s="182">
        <f>SUM(D365*G365)</f>
        <v>201.55078576225657</v>
      </c>
      <c r="I365" s="77"/>
      <c r="J365" s="77"/>
    </row>
    <row r="366" spans="1:10">
      <c r="A366" s="600"/>
      <c r="B366" s="700"/>
      <c r="C366" s="220" t="s">
        <v>98</v>
      </c>
      <c r="D366" s="172">
        <v>40</v>
      </c>
      <c r="E366" s="182">
        <v>37513.64</v>
      </c>
      <c r="F366" s="76">
        <v>7445</v>
      </c>
      <c r="G366" s="315">
        <f>SUM(E366/F366)</f>
        <v>5.0387696440564138</v>
      </c>
      <c r="H366" s="182">
        <f>SUM(D366*G366)</f>
        <v>201.55078576225657</v>
      </c>
    </row>
    <row r="367" spans="1:10">
      <c r="A367" s="511"/>
      <c r="B367" s="511"/>
      <c r="C367" s="305" t="s">
        <v>127</v>
      </c>
      <c r="D367" s="263">
        <f>SUM(D363:D366)</f>
        <v>160</v>
      </c>
      <c r="E367" s="263">
        <f>SUM(E363:E366)</f>
        <v>225081.84000000003</v>
      </c>
      <c r="F367" s="316">
        <f>SUM(F363:F366)</f>
        <v>29780</v>
      </c>
      <c r="G367" s="317">
        <f>SUM(G363:G366)</f>
        <v>30.232617864338486</v>
      </c>
      <c r="H367" s="28">
        <f>SUM(H363:H366)</f>
        <v>1209.3047145735393</v>
      </c>
    </row>
    <row r="368" spans="1:10">
      <c r="A368" s="600" t="s">
        <v>666</v>
      </c>
      <c r="B368" s="700" t="s">
        <v>1031</v>
      </c>
      <c r="C368" s="220" t="s">
        <v>46</v>
      </c>
      <c r="D368" s="172">
        <v>20</v>
      </c>
      <c r="E368" s="172">
        <v>75027.28</v>
      </c>
      <c r="F368" s="76">
        <v>7445</v>
      </c>
      <c r="G368" s="315">
        <f>SUM(E368/F368)</f>
        <v>10.077539288112828</v>
      </c>
      <c r="H368" s="182">
        <f>SUM(D368*G368)</f>
        <v>201.55078576225657</v>
      </c>
    </row>
    <row r="369" spans="1:8">
      <c r="A369" s="600"/>
      <c r="B369" s="700"/>
      <c r="C369" s="220" t="s">
        <v>98</v>
      </c>
      <c r="D369" s="172">
        <v>20</v>
      </c>
      <c r="E369" s="182">
        <v>37513.64</v>
      </c>
      <c r="F369" s="76">
        <v>7445</v>
      </c>
      <c r="G369" s="315">
        <f>SUM(E369/F369)</f>
        <v>5.0387696440564138</v>
      </c>
      <c r="H369" s="182">
        <f>SUM(D369*G369)</f>
        <v>100.77539288112828</v>
      </c>
    </row>
    <row r="370" spans="1:8">
      <c r="A370" s="511"/>
      <c r="B370" s="511"/>
      <c r="C370" s="305" t="s">
        <v>127</v>
      </c>
      <c r="D370" s="263">
        <f>SUM(D368:D369)</f>
        <v>40</v>
      </c>
      <c r="E370" s="263">
        <f>SUM(E368:E369)</f>
        <v>112540.92</v>
      </c>
      <c r="F370" s="316">
        <f>SUM(F368:F369)</f>
        <v>14890</v>
      </c>
      <c r="G370" s="317">
        <f>SUM(G368:G369)</f>
        <v>15.116308932169241</v>
      </c>
      <c r="H370" s="28">
        <f>SUM(H368:H369)</f>
        <v>302.32617864338488</v>
      </c>
    </row>
    <row r="371" spans="1:8">
      <c r="A371" s="600" t="s">
        <v>668</v>
      </c>
      <c r="B371" s="700" t="s">
        <v>101</v>
      </c>
      <c r="C371" s="220" t="s">
        <v>99</v>
      </c>
      <c r="D371" s="172">
        <v>20</v>
      </c>
      <c r="E371" s="172">
        <v>75027.28</v>
      </c>
      <c r="F371" s="76">
        <v>7445</v>
      </c>
      <c r="G371" s="315">
        <f>SUM(E371/F371)</f>
        <v>10.077539288112828</v>
      </c>
      <c r="H371" s="182">
        <f>SUM(D371*G371)</f>
        <v>201.55078576225657</v>
      </c>
    </row>
    <row r="372" spans="1:8">
      <c r="A372" s="600"/>
      <c r="B372" s="700"/>
      <c r="C372" s="220" t="s">
        <v>98</v>
      </c>
      <c r="D372" s="172">
        <v>25</v>
      </c>
      <c r="E372" s="182">
        <v>37513.64</v>
      </c>
      <c r="F372" s="76">
        <v>7445</v>
      </c>
      <c r="G372" s="315">
        <f>SUM(E372/F372)</f>
        <v>5.0387696440564138</v>
      </c>
      <c r="H372" s="182">
        <f>SUM(D372*G372)</f>
        <v>125.96924110141035</v>
      </c>
    </row>
    <row r="373" spans="1:8">
      <c r="A373" s="511"/>
      <c r="B373" s="511"/>
      <c r="C373" s="305" t="s">
        <v>127</v>
      </c>
      <c r="D373" s="263">
        <f>SUM(D371:D372)</f>
        <v>45</v>
      </c>
      <c r="E373" s="263">
        <f>SUM(E371:E372)</f>
        <v>112540.92</v>
      </c>
      <c r="F373" s="316">
        <f>SUM(F371:F372)</f>
        <v>14890</v>
      </c>
      <c r="G373" s="317">
        <f>SUM(G371:G372)</f>
        <v>15.116308932169241</v>
      </c>
      <c r="H373" s="28">
        <f>SUM(H371:H372)</f>
        <v>327.52002686366689</v>
      </c>
    </row>
    <row r="374" spans="1:8">
      <c r="A374" s="522" t="s">
        <v>669</v>
      </c>
      <c r="B374" s="700" t="s">
        <v>1032</v>
      </c>
      <c r="C374" s="220" t="s">
        <v>46</v>
      </c>
      <c r="D374" s="172">
        <v>20</v>
      </c>
      <c r="E374" s="172">
        <v>75027.28</v>
      </c>
      <c r="F374" s="76">
        <v>7445</v>
      </c>
      <c r="G374" s="315">
        <f>SUM(E374/F374)</f>
        <v>10.077539288112828</v>
      </c>
      <c r="H374" s="182">
        <f>SUM(D374*G374)</f>
        <v>201.55078576225657</v>
      </c>
    </row>
    <row r="375" spans="1:8">
      <c r="A375" s="524"/>
      <c r="B375" s="700"/>
      <c r="C375" s="220" t="s">
        <v>98</v>
      </c>
      <c r="D375" s="172">
        <v>20</v>
      </c>
      <c r="E375" s="182">
        <v>37513.64</v>
      </c>
      <c r="F375" s="76">
        <v>7445</v>
      </c>
      <c r="G375" s="315">
        <f>SUM(E375/F375)</f>
        <v>5.0387696440564138</v>
      </c>
      <c r="H375" s="182">
        <f>SUM(D375*G375)</f>
        <v>100.77539288112828</v>
      </c>
    </row>
    <row r="376" spans="1:8">
      <c r="A376" s="725"/>
      <c r="B376" s="726"/>
      <c r="C376" s="305" t="s">
        <v>127</v>
      </c>
      <c r="D376" s="263">
        <f>SUM(D374:D375)</f>
        <v>40</v>
      </c>
      <c r="E376" s="263">
        <f>SUM(E374:E375)</f>
        <v>112540.92</v>
      </c>
      <c r="F376" s="316">
        <f>SUM(F374:F375)</f>
        <v>14890</v>
      </c>
      <c r="G376" s="317">
        <f>SUM(G374:G375)</f>
        <v>15.116308932169241</v>
      </c>
      <c r="H376" s="28">
        <f>SUM(H374:H375)</f>
        <v>302.32617864338488</v>
      </c>
    </row>
    <row r="377" spans="1:8">
      <c r="A377" s="522" t="s">
        <v>670</v>
      </c>
      <c r="B377" s="700" t="s">
        <v>888</v>
      </c>
      <c r="C377" s="220" t="s">
        <v>46</v>
      </c>
      <c r="D377" s="172">
        <v>15</v>
      </c>
      <c r="E377" s="172">
        <v>75027.28</v>
      </c>
      <c r="F377" s="76">
        <v>7445</v>
      </c>
      <c r="G377" s="315">
        <f>SUM(E377/F377)</f>
        <v>10.077539288112828</v>
      </c>
      <c r="H377" s="182">
        <f>SUM(D377*G377)</f>
        <v>151.16308932169241</v>
      </c>
    </row>
    <row r="378" spans="1:8">
      <c r="A378" s="524"/>
      <c r="B378" s="700"/>
      <c r="C378" s="220" t="s">
        <v>98</v>
      </c>
      <c r="D378" s="172">
        <v>15</v>
      </c>
      <c r="E378" s="182">
        <v>37513.64</v>
      </c>
      <c r="F378" s="76">
        <v>7445</v>
      </c>
      <c r="G378" s="315">
        <f>SUM(E378/F378)</f>
        <v>5.0387696440564138</v>
      </c>
      <c r="H378" s="182">
        <f>SUM(D378*G378)</f>
        <v>75.581544660846205</v>
      </c>
    </row>
    <row r="379" spans="1:8">
      <c r="A379" s="185"/>
      <c r="B379" s="297"/>
      <c r="C379" s="305" t="s">
        <v>127</v>
      </c>
      <c r="D379" s="263">
        <f>SUM(D377:D378)</f>
        <v>30</v>
      </c>
      <c r="E379" s="263">
        <f>SUM(E377:E378)</f>
        <v>112540.92</v>
      </c>
      <c r="F379" s="316">
        <f>SUM(F377:F378)</f>
        <v>14890</v>
      </c>
      <c r="G379" s="317">
        <f>SUM(G377:G378)</f>
        <v>15.116308932169241</v>
      </c>
      <c r="H379" s="28">
        <f>SUM(H377:H378)</f>
        <v>226.74463398253863</v>
      </c>
    </row>
    <row r="380" spans="1:8">
      <c r="A380" s="522" t="s">
        <v>671</v>
      </c>
      <c r="B380" s="700" t="s">
        <v>889</v>
      </c>
      <c r="C380" s="220" t="s">
        <v>46</v>
      </c>
      <c r="D380" s="172">
        <v>15</v>
      </c>
      <c r="E380" s="172">
        <v>75027.28</v>
      </c>
      <c r="F380" s="76">
        <v>7445</v>
      </c>
      <c r="G380" s="315">
        <f>SUM(E380/F380)</f>
        <v>10.077539288112828</v>
      </c>
      <c r="H380" s="182">
        <f>SUM(D380*G380)</f>
        <v>151.16308932169241</v>
      </c>
    </row>
    <row r="381" spans="1:8">
      <c r="A381" s="524"/>
      <c r="B381" s="700"/>
      <c r="C381" s="220" t="s">
        <v>98</v>
      </c>
      <c r="D381" s="172">
        <v>15</v>
      </c>
      <c r="E381" s="182">
        <v>37513.64</v>
      </c>
      <c r="F381" s="76">
        <v>7445</v>
      </c>
      <c r="G381" s="315">
        <f>SUM(E381/F381)</f>
        <v>5.0387696440564138</v>
      </c>
      <c r="H381" s="182">
        <f>SUM(D381*G381)</f>
        <v>75.581544660846205</v>
      </c>
    </row>
    <row r="382" spans="1:8">
      <c r="A382" s="185"/>
      <c r="B382" s="297"/>
      <c r="C382" s="305" t="s">
        <v>127</v>
      </c>
      <c r="D382" s="263">
        <f>SUM(D380:D381)</f>
        <v>30</v>
      </c>
      <c r="E382" s="263">
        <f>SUM(E380:E381)</f>
        <v>112540.92</v>
      </c>
      <c r="F382" s="316">
        <f>SUM(F380:F381)</f>
        <v>14890</v>
      </c>
      <c r="G382" s="317">
        <f>SUM(G380:G381)</f>
        <v>15.116308932169241</v>
      </c>
      <c r="H382" s="28">
        <f>SUM(H380:H381)</f>
        <v>226.74463398253863</v>
      </c>
    </row>
    <row r="383" spans="1:8">
      <c r="A383" s="522" t="s">
        <v>672</v>
      </c>
      <c r="B383" s="696" t="s">
        <v>1033</v>
      </c>
      <c r="C383" s="220" t="s">
        <v>46</v>
      </c>
      <c r="D383" s="172">
        <v>15</v>
      </c>
      <c r="E383" s="172">
        <v>75027.28</v>
      </c>
      <c r="F383" s="76">
        <v>7445</v>
      </c>
      <c r="G383" s="315">
        <f>SUM(E383/F383)</f>
        <v>10.077539288112828</v>
      </c>
      <c r="H383" s="182">
        <f>SUM(D383*G383)</f>
        <v>151.16308932169241</v>
      </c>
    </row>
    <row r="384" spans="1:8">
      <c r="A384" s="524"/>
      <c r="B384" s="697"/>
      <c r="C384" s="220" t="s">
        <v>98</v>
      </c>
      <c r="D384" s="172">
        <v>15</v>
      </c>
      <c r="E384" s="182">
        <v>37513.64</v>
      </c>
      <c r="F384" s="76">
        <v>7445</v>
      </c>
      <c r="G384" s="315">
        <f>SUM(E384/F384)</f>
        <v>5.0387696440564138</v>
      </c>
      <c r="H384" s="182">
        <f>SUM(D384*G384)</f>
        <v>75.581544660846205</v>
      </c>
    </row>
    <row r="385" spans="1:8">
      <c r="A385" s="185"/>
      <c r="B385" s="297"/>
      <c r="C385" s="305" t="s">
        <v>127</v>
      </c>
      <c r="D385" s="263">
        <f>SUM(D383:D384)</f>
        <v>30</v>
      </c>
      <c r="E385" s="263">
        <f>SUM(E383:E384)</f>
        <v>112540.92</v>
      </c>
      <c r="F385" s="316">
        <f>SUM(F383:F384)</f>
        <v>14890</v>
      </c>
      <c r="G385" s="317">
        <f>SUM(G383:G384)</f>
        <v>15.116308932169241</v>
      </c>
      <c r="H385" s="28">
        <f>SUM(H383:H384)</f>
        <v>226.74463398253863</v>
      </c>
    </row>
    <row r="386" spans="1:8">
      <c r="A386" s="522" t="s">
        <v>673</v>
      </c>
      <c r="B386" s="696" t="s">
        <v>1034</v>
      </c>
      <c r="C386" s="220" t="s">
        <v>46</v>
      </c>
      <c r="D386" s="172">
        <v>15</v>
      </c>
      <c r="E386" s="172">
        <v>75027.28</v>
      </c>
      <c r="F386" s="76">
        <v>7445</v>
      </c>
      <c r="G386" s="315">
        <f>SUM(E386/F386)</f>
        <v>10.077539288112828</v>
      </c>
      <c r="H386" s="182">
        <f>SUM(D386*G386)</f>
        <v>151.16308932169241</v>
      </c>
    </row>
    <row r="387" spans="1:8">
      <c r="A387" s="524"/>
      <c r="B387" s="697"/>
      <c r="C387" s="220" t="s">
        <v>98</v>
      </c>
      <c r="D387" s="172">
        <v>15</v>
      </c>
      <c r="E387" s="182">
        <v>37513.64</v>
      </c>
      <c r="F387" s="76">
        <v>7445</v>
      </c>
      <c r="G387" s="315">
        <f>SUM(E387/F387)</f>
        <v>5.0387696440564138</v>
      </c>
      <c r="H387" s="182">
        <f>SUM(D387*G387)</f>
        <v>75.581544660846205</v>
      </c>
    </row>
    <row r="388" spans="1:8">
      <c r="A388" s="185"/>
      <c r="B388" s="297"/>
      <c r="C388" s="305" t="s">
        <v>127</v>
      </c>
      <c r="D388" s="263">
        <f>SUM(D386:D387)</f>
        <v>30</v>
      </c>
      <c r="E388" s="263">
        <f>SUM(E386:E387)</f>
        <v>112540.92</v>
      </c>
      <c r="F388" s="316">
        <f>SUM(F386:F387)</f>
        <v>14890</v>
      </c>
      <c r="G388" s="317">
        <f>SUM(G386:G387)</f>
        <v>15.116308932169241</v>
      </c>
      <c r="H388" s="28">
        <f>SUM(H386:H387)</f>
        <v>226.74463398253863</v>
      </c>
    </row>
    <row r="389" spans="1:8">
      <c r="A389" s="522" t="s">
        <v>674</v>
      </c>
      <c r="B389" s="696" t="s">
        <v>1035</v>
      </c>
      <c r="C389" s="220" t="s">
        <v>46</v>
      </c>
      <c r="D389" s="172">
        <v>15</v>
      </c>
      <c r="E389" s="172">
        <v>75027.28</v>
      </c>
      <c r="F389" s="76">
        <v>7445</v>
      </c>
      <c r="G389" s="315">
        <f>SUM(E389/F389)</f>
        <v>10.077539288112828</v>
      </c>
      <c r="H389" s="182">
        <f>SUM(D389*G389)</f>
        <v>151.16308932169241</v>
      </c>
    </row>
    <row r="390" spans="1:8">
      <c r="A390" s="524"/>
      <c r="B390" s="697"/>
      <c r="C390" s="220" t="s">
        <v>98</v>
      </c>
      <c r="D390" s="172">
        <v>15</v>
      </c>
      <c r="E390" s="182">
        <v>37513.64</v>
      </c>
      <c r="F390" s="76">
        <v>7445</v>
      </c>
      <c r="G390" s="315">
        <f>SUM(E390/F390)</f>
        <v>5.0387696440564138</v>
      </c>
      <c r="H390" s="182">
        <f>SUM(D390*G390)</f>
        <v>75.581544660846205</v>
      </c>
    </row>
    <row r="391" spans="1:8">
      <c r="A391" s="185"/>
      <c r="B391" s="297"/>
      <c r="C391" s="305" t="s">
        <v>127</v>
      </c>
      <c r="D391" s="263">
        <f>SUM(D389:D390)</f>
        <v>30</v>
      </c>
      <c r="E391" s="263">
        <f>SUM(E389:E390)</f>
        <v>112540.92</v>
      </c>
      <c r="F391" s="263">
        <f>SUM(F389:F390)</f>
        <v>14890</v>
      </c>
      <c r="G391" s="317">
        <f>SUM(G389:G390)</f>
        <v>15.116308932169241</v>
      </c>
      <c r="H391" s="28">
        <f>SUM(H389:H390)</f>
        <v>226.74463398253863</v>
      </c>
    </row>
    <row r="392" spans="1:8">
      <c r="A392" s="522" t="s">
        <v>675</v>
      </c>
      <c r="B392" s="696" t="s">
        <v>1036</v>
      </c>
      <c r="C392" s="220" t="s">
        <v>46</v>
      </c>
      <c r="D392" s="172">
        <v>15</v>
      </c>
      <c r="E392" s="172">
        <v>75027.28</v>
      </c>
      <c r="F392" s="76">
        <v>7445</v>
      </c>
      <c r="G392" s="315">
        <f>SUM(E392/F392)</f>
        <v>10.077539288112828</v>
      </c>
      <c r="H392" s="182">
        <f>SUM(D392*G392)</f>
        <v>151.16308932169241</v>
      </c>
    </row>
    <row r="393" spans="1:8">
      <c r="A393" s="524"/>
      <c r="B393" s="697"/>
      <c r="C393" s="220" t="s">
        <v>98</v>
      </c>
      <c r="D393" s="172">
        <v>15</v>
      </c>
      <c r="E393" s="182">
        <v>37513.64</v>
      </c>
      <c r="F393" s="76">
        <v>7445</v>
      </c>
      <c r="G393" s="315">
        <f>SUM(E393/F393)</f>
        <v>5.0387696440564138</v>
      </c>
      <c r="H393" s="182">
        <f>SUM(D393*G393)</f>
        <v>75.581544660846205</v>
      </c>
    </row>
    <row r="394" spans="1:8">
      <c r="A394" s="199"/>
      <c r="B394" s="299"/>
      <c r="C394" s="305" t="s">
        <v>127</v>
      </c>
      <c r="D394" s="263">
        <f>SUM(D392:D393)</f>
        <v>30</v>
      </c>
      <c r="E394" s="263">
        <f>E392+E393</f>
        <v>112540.92</v>
      </c>
      <c r="F394" s="263">
        <f>F392+F393</f>
        <v>14890</v>
      </c>
      <c r="G394" s="317">
        <f>G392+G393</f>
        <v>15.116308932169241</v>
      </c>
      <c r="H394" s="28">
        <f>SUM(H392:H393)</f>
        <v>226.74463398253863</v>
      </c>
    </row>
    <row r="395" spans="1:8">
      <c r="A395" s="522" t="s">
        <v>676</v>
      </c>
      <c r="B395" s="696" t="s">
        <v>890</v>
      </c>
      <c r="C395" s="220" t="s">
        <v>46</v>
      </c>
      <c r="D395" s="172">
        <v>10</v>
      </c>
      <c r="E395" s="172">
        <v>75027.28</v>
      </c>
      <c r="F395" s="76">
        <v>7445</v>
      </c>
      <c r="G395" s="315">
        <f>SUM(E395/F395)</f>
        <v>10.077539288112828</v>
      </c>
      <c r="H395" s="182">
        <f>SUM(D395*G395)</f>
        <v>100.77539288112828</v>
      </c>
    </row>
    <row r="396" spans="1:8">
      <c r="A396" s="524"/>
      <c r="B396" s="697"/>
      <c r="C396" s="220" t="s">
        <v>98</v>
      </c>
      <c r="D396" s="172">
        <v>10</v>
      </c>
      <c r="E396" s="182">
        <v>37513.64</v>
      </c>
      <c r="F396" s="76">
        <v>7445</v>
      </c>
      <c r="G396" s="315">
        <f>SUM(E396/F396)</f>
        <v>5.0387696440564138</v>
      </c>
      <c r="H396" s="182">
        <f>SUM(D396*G396)</f>
        <v>50.387696440564142</v>
      </c>
    </row>
    <row r="397" spans="1:8">
      <c r="A397" s="199"/>
      <c r="B397" s="299"/>
      <c r="C397" s="305" t="s">
        <v>127</v>
      </c>
      <c r="D397" s="263">
        <f>SUM(D395:D396)</f>
        <v>20</v>
      </c>
      <c r="E397" s="263">
        <f>E395+E396</f>
        <v>112540.92</v>
      </c>
      <c r="F397" s="263">
        <f>F395+F396</f>
        <v>14890</v>
      </c>
      <c r="G397" s="317">
        <f>G395+G396</f>
        <v>15.116308932169241</v>
      </c>
      <c r="H397" s="28">
        <f>SUM(H395:H396)</f>
        <v>151.16308932169244</v>
      </c>
    </row>
    <row r="398" spans="1:8">
      <c r="A398" s="522" t="s">
        <v>677</v>
      </c>
      <c r="B398" s="696" t="s">
        <v>1037</v>
      </c>
      <c r="C398" s="220" t="s">
        <v>46</v>
      </c>
      <c r="D398" s="172">
        <v>15</v>
      </c>
      <c r="E398" s="172">
        <v>75027.28</v>
      </c>
      <c r="F398" s="76">
        <v>7445</v>
      </c>
      <c r="G398" s="315">
        <f>SUM(E398/F398)</f>
        <v>10.077539288112828</v>
      </c>
      <c r="H398" s="182">
        <f>SUM(D398*G398)</f>
        <v>151.16308932169241</v>
      </c>
    </row>
    <row r="399" spans="1:8">
      <c r="A399" s="524"/>
      <c r="B399" s="697"/>
      <c r="C399" s="220" t="s">
        <v>98</v>
      </c>
      <c r="D399" s="172">
        <v>15</v>
      </c>
      <c r="E399" s="182">
        <v>37513.64</v>
      </c>
      <c r="F399" s="76">
        <v>7445</v>
      </c>
      <c r="G399" s="315">
        <f>SUM(E399/F399)</f>
        <v>5.0387696440564138</v>
      </c>
      <c r="H399" s="182">
        <f>SUM(D399*G399)</f>
        <v>75.581544660846205</v>
      </c>
    </row>
    <row r="400" spans="1:8">
      <c r="A400" s="199"/>
      <c r="B400" s="299"/>
      <c r="C400" s="305" t="s">
        <v>127</v>
      </c>
      <c r="D400" s="263">
        <f>SUM(D398:D399)</f>
        <v>30</v>
      </c>
      <c r="E400" s="263">
        <f>E398+E399</f>
        <v>112540.92</v>
      </c>
      <c r="F400" s="263">
        <f>F398+F399</f>
        <v>14890</v>
      </c>
      <c r="G400" s="317">
        <f>G398+G399</f>
        <v>15.116308932169241</v>
      </c>
      <c r="H400" s="28">
        <f>SUM(H398:H399)</f>
        <v>226.74463398253863</v>
      </c>
    </row>
    <row r="401" spans="1:10">
      <c r="A401" s="522" t="s">
        <v>678</v>
      </c>
      <c r="B401" s="696" t="s">
        <v>1038</v>
      </c>
      <c r="C401" s="220" t="s">
        <v>46</v>
      </c>
      <c r="D401" s="172">
        <v>15</v>
      </c>
      <c r="E401" s="172">
        <v>75027.28</v>
      </c>
      <c r="F401" s="76">
        <v>7445</v>
      </c>
      <c r="G401" s="315">
        <f>SUM(E401/F401)</f>
        <v>10.077539288112828</v>
      </c>
      <c r="H401" s="182">
        <f>SUM(D401*G401)</f>
        <v>151.16308932169241</v>
      </c>
    </row>
    <row r="402" spans="1:10">
      <c r="A402" s="524"/>
      <c r="B402" s="697"/>
      <c r="C402" s="220" t="s">
        <v>98</v>
      </c>
      <c r="D402" s="172">
        <v>15</v>
      </c>
      <c r="E402" s="182">
        <v>37513.64</v>
      </c>
      <c r="F402" s="76">
        <v>7445</v>
      </c>
      <c r="G402" s="315">
        <f>SUM(E402/F402)</f>
        <v>5.0387696440564138</v>
      </c>
      <c r="H402" s="182">
        <f>SUM(D402*G402)</f>
        <v>75.581544660846205</v>
      </c>
    </row>
    <row r="403" spans="1:10">
      <c r="A403" s="199"/>
      <c r="B403" s="299"/>
      <c r="C403" s="305" t="s">
        <v>127</v>
      </c>
      <c r="D403" s="263">
        <f>SUM(D401:D402)</f>
        <v>30</v>
      </c>
      <c r="E403" s="263">
        <f>E401+E402</f>
        <v>112540.92</v>
      </c>
      <c r="F403" s="263">
        <f>F401+F402</f>
        <v>14890</v>
      </c>
      <c r="G403" s="317">
        <f>G401+G402</f>
        <v>15.116308932169241</v>
      </c>
      <c r="H403" s="28">
        <f>SUM(H401:H402)</f>
        <v>226.74463398253863</v>
      </c>
    </row>
    <row r="404" spans="1:10">
      <c r="A404" s="522" t="s">
        <v>679</v>
      </c>
      <c r="B404" s="696" t="s">
        <v>1039</v>
      </c>
      <c r="C404" s="220" t="s">
        <v>46</v>
      </c>
      <c r="D404" s="172">
        <v>15</v>
      </c>
      <c r="E404" s="172">
        <v>75027.28</v>
      </c>
      <c r="F404" s="76">
        <v>7445</v>
      </c>
      <c r="G404" s="315">
        <f>SUM(E404/F404)</f>
        <v>10.077539288112828</v>
      </c>
      <c r="H404" s="182">
        <f>SUM(D404*G404)</f>
        <v>151.16308932169241</v>
      </c>
    </row>
    <row r="405" spans="1:10">
      <c r="A405" s="524"/>
      <c r="B405" s="697"/>
      <c r="C405" s="220" t="s">
        <v>98</v>
      </c>
      <c r="D405" s="172">
        <v>15</v>
      </c>
      <c r="E405" s="182">
        <v>37513.64</v>
      </c>
      <c r="F405" s="76">
        <v>7445</v>
      </c>
      <c r="G405" s="315">
        <f>SUM(E405/F405)</f>
        <v>5.0387696440564138</v>
      </c>
      <c r="H405" s="182">
        <f>SUM(D405*G405)</f>
        <v>75.581544660846205</v>
      </c>
    </row>
    <row r="406" spans="1:10">
      <c r="A406" s="199"/>
      <c r="B406" s="299"/>
      <c r="C406" s="305" t="s">
        <v>127</v>
      </c>
      <c r="D406" s="263">
        <f>SUM(D404:D405)</f>
        <v>30</v>
      </c>
      <c r="E406" s="263">
        <f>E404+E405</f>
        <v>112540.92</v>
      </c>
      <c r="F406" s="263">
        <f>F404+F405</f>
        <v>14890</v>
      </c>
      <c r="G406" s="317">
        <f>G404+G405</f>
        <v>15.116308932169241</v>
      </c>
      <c r="H406" s="28">
        <f>SUM(H404:H405)</f>
        <v>226.74463398253863</v>
      </c>
    </row>
    <row r="407" spans="1:10">
      <c r="A407" s="522" t="s">
        <v>680</v>
      </c>
      <c r="B407" s="696" t="s">
        <v>891</v>
      </c>
      <c r="C407" s="220" t="s">
        <v>46</v>
      </c>
      <c r="D407" s="172">
        <v>15</v>
      </c>
      <c r="E407" s="172">
        <v>75027.28</v>
      </c>
      <c r="F407" s="76">
        <v>7445</v>
      </c>
      <c r="G407" s="315">
        <f>SUM(E407/F407)</f>
        <v>10.077539288112828</v>
      </c>
      <c r="H407" s="182">
        <f>SUM(D407*G407)</f>
        <v>151.16308932169241</v>
      </c>
    </row>
    <row r="408" spans="1:10">
      <c r="A408" s="524"/>
      <c r="B408" s="697"/>
      <c r="C408" s="220" t="s">
        <v>98</v>
      </c>
      <c r="D408" s="172">
        <v>15</v>
      </c>
      <c r="E408" s="182">
        <v>37513.64</v>
      </c>
      <c r="F408" s="76">
        <v>7445</v>
      </c>
      <c r="G408" s="315">
        <f>SUM(E408/F408)</f>
        <v>5.0387696440564138</v>
      </c>
      <c r="H408" s="182">
        <f>SUM(D408*G408)</f>
        <v>75.581544660846205</v>
      </c>
    </row>
    <row r="409" spans="1:10">
      <c r="A409" s="199"/>
      <c r="B409" s="299"/>
      <c r="C409" s="305" t="s">
        <v>127</v>
      </c>
      <c r="D409" s="263">
        <f>SUM(D407:D408)</f>
        <v>30</v>
      </c>
      <c r="E409" s="263">
        <f>E407+E408</f>
        <v>112540.92</v>
      </c>
      <c r="F409" s="263">
        <f>F407+F408</f>
        <v>14890</v>
      </c>
      <c r="G409" s="317">
        <f>G407+G408</f>
        <v>15.116308932169241</v>
      </c>
      <c r="H409" s="28">
        <f>H407+H408</f>
        <v>226.74463398253863</v>
      </c>
    </row>
    <row r="410" spans="1:10">
      <c r="A410" s="522" t="s">
        <v>681</v>
      </c>
      <c r="B410" s="696" t="s">
        <v>892</v>
      </c>
      <c r="C410" s="220" t="s">
        <v>46</v>
      </c>
      <c r="D410" s="172">
        <v>15</v>
      </c>
      <c r="E410" s="172">
        <v>75027.28</v>
      </c>
      <c r="F410" s="76">
        <v>7445</v>
      </c>
      <c r="G410" s="315">
        <f>SUM(E410/F410)</f>
        <v>10.077539288112828</v>
      </c>
      <c r="H410" s="182">
        <f>SUM(D410*G410)</f>
        <v>151.16308932169241</v>
      </c>
    </row>
    <row r="411" spans="1:10">
      <c r="A411" s="524"/>
      <c r="B411" s="697"/>
      <c r="C411" s="220" t="s">
        <v>98</v>
      </c>
      <c r="D411" s="172">
        <v>15</v>
      </c>
      <c r="E411" s="182">
        <v>37513.64</v>
      </c>
      <c r="F411" s="76">
        <v>7445</v>
      </c>
      <c r="G411" s="315">
        <f>SUM(E411/F411)</f>
        <v>5.0387696440564138</v>
      </c>
      <c r="H411" s="182">
        <f>SUM(D411*G411)</f>
        <v>75.581544660846205</v>
      </c>
    </row>
    <row r="412" spans="1:10">
      <c r="A412" s="185"/>
      <c r="B412" s="297"/>
      <c r="C412" s="305" t="s">
        <v>127</v>
      </c>
      <c r="D412" s="263">
        <f>SUM(D410:D411)</f>
        <v>30</v>
      </c>
      <c r="E412" s="263">
        <f>E410+E411</f>
        <v>112540.92</v>
      </c>
      <c r="F412" s="263">
        <f>F410+F411</f>
        <v>14890</v>
      </c>
      <c r="G412" s="317">
        <f>G410+G411</f>
        <v>15.116308932169241</v>
      </c>
      <c r="H412" s="28">
        <f>SUM(H410:H411)</f>
        <v>226.74463398253863</v>
      </c>
    </row>
    <row r="413" spans="1:10">
      <c r="A413" s="522" t="s">
        <v>682</v>
      </c>
      <c r="B413" s="696" t="s">
        <v>1040</v>
      </c>
      <c r="C413" s="220" t="s">
        <v>46</v>
      </c>
      <c r="D413" s="172">
        <v>15</v>
      </c>
      <c r="E413" s="172">
        <v>75027.28</v>
      </c>
      <c r="F413" s="76">
        <v>7445</v>
      </c>
      <c r="G413" s="315">
        <f>SUM(E413/F413)</f>
        <v>10.077539288112828</v>
      </c>
      <c r="H413" s="182">
        <f>SUM(D413*G413)</f>
        <v>151.16308932169241</v>
      </c>
    </row>
    <row r="414" spans="1:10">
      <c r="A414" s="524"/>
      <c r="B414" s="697"/>
      <c r="C414" s="220" t="s">
        <v>98</v>
      </c>
      <c r="D414" s="172">
        <v>15</v>
      </c>
      <c r="E414" s="182">
        <v>37513.64</v>
      </c>
      <c r="F414" s="76">
        <v>7445</v>
      </c>
      <c r="G414" s="315">
        <f>SUM(E414/F414)</f>
        <v>5.0387696440564138</v>
      </c>
      <c r="H414" s="182">
        <f>SUM(D414*G414)</f>
        <v>75.581544660846205</v>
      </c>
    </row>
    <row r="415" spans="1:10">
      <c r="A415" s="185"/>
      <c r="B415" s="297"/>
      <c r="C415" s="305" t="s">
        <v>127</v>
      </c>
      <c r="D415" s="263">
        <f>SUM(D413:D414)</f>
        <v>30</v>
      </c>
      <c r="E415" s="263">
        <f>E413+E414</f>
        <v>112540.92</v>
      </c>
      <c r="F415" s="263">
        <f>F413+F414</f>
        <v>14890</v>
      </c>
      <c r="G415" s="317">
        <f>G413+G414</f>
        <v>15.116308932169241</v>
      </c>
      <c r="H415" s="28">
        <f>SUM(H413:H414)</f>
        <v>226.74463398253863</v>
      </c>
    </row>
    <row r="416" spans="1:10">
      <c r="A416" s="722" t="s">
        <v>683</v>
      </c>
      <c r="B416" s="723"/>
      <c r="C416" s="723"/>
      <c r="D416" s="723"/>
      <c r="E416" s="723"/>
      <c r="F416" s="723"/>
      <c r="G416" s="723"/>
      <c r="H416" s="724"/>
      <c r="I416" s="113"/>
      <c r="J416" s="113"/>
    </row>
    <row r="417" spans="1:10">
      <c r="A417" s="522" t="s">
        <v>12</v>
      </c>
      <c r="B417" s="696" t="s">
        <v>112</v>
      </c>
      <c r="C417" s="219" t="s">
        <v>113</v>
      </c>
      <c r="D417" s="172">
        <v>20</v>
      </c>
      <c r="E417" s="172">
        <v>75027.28</v>
      </c>
      <c r="F417" s="76">
        <v>9561</v>
      </c>
      <c r="G417" s="315">
        <f>SUM(E417/F417)</f>
        <v>7.8472210019872399</v>
      </c>
      <c r="H417" s="182">
        <f>SUM(D417*G417)</f>
        <v>156.94442003974478</v>
      </c>
      <c r="I417" s="113"/>
      <c r="J417" s="113"/>
    </row>
    <row r="418" spans="1:10">
      <c r="A418" s="524"/>
      <c r="B418" s="697"/>
      <c r="C418" s="220" t="s">
        <v>114</v>
      </c>
      <c r="D418" s="172">
        <v>25</v>
      </c>
      <c r="E418" s="182">
        <v>37513.64</v>
      </c>
      <c r="F418" s="76">
        <v>9561</v>
      </c>
      <c r="G418" s="315">
        <f>SUM(E418/F418)</f>
        <v>3.92361050099362</v>
      </c>
      <c r="H418" s="182">
        <f>SUM(D418*G418)</f>
        <v>98.090262524840497</v>
      </c>
      <c r="I418" s="113"/>
      <c r="J418" s="113"/>
    </row>
    <row r="419" spans="1:10">
      <c r="A419" s="185"/>
      <c r="B419" s="300"/>
      <c r="C419" s="305" t="s">
        <v>127</v>
      </c>
      <c r="D419" s="263"/>
      <c r="E419" s="28">
        <f>SUM(E417:E418)</f>
        <v>112540.92</v>
      </c>
      <c r="F419" s="28">
        <f>SUM(F417:F418)</f>
        <v>19122</v>
      </c>
      <c r="G419" s="28">
        <f>SUM(G417:G418)</f>
        <v>11.77083150298086</v>
      </c>
      <c r="H419" s="28">
        <f>SUM(H417:H418)</f>
        <v>255.0346825645853</v>
      </c>
      <c r="I419" s="113"/>
      <c r="J419" s="113"/>
    </row>
    <row r="420" spans="1:10">
      <c r="A420" s="522" t="s">
        <v>13</v>
      </c>
      <c r="B420" s="696" t="s">
        <v>321</v>
      </c>
      <c r="C420" s="219" t="s">
        <v>113</v>
      </c>
      <c r="D420" s="172">
        <v>45</v>
      </c>
      <c r="E420" s="172">
        <v>75027.28</v>
      </c>
      <c r="F420" s="76">
        <v>9561</v>
      </c>
      <c r="G420" s="315">
        <f>SUM(E420/F420)</f>
        <v>7.8472210019872399</v>
      </c>
      <c r="H420" s="182">
        <f>SUM(D420*G420)</f>
        <v>353.12494508942581</v>
      </c>
      <c r="I420" s="113"/>
      <c r="J420" s="113"/>
    </row>
    <row r="421" spans="1:10">
      <c r="A421" s="523"/>
      <c r="B421" s="719"/>
      <c r="C421" s="219" t="s">
        <v>565</v>
      </c>
      <c r="D421" s="172">
        <v>45</v>
      </c>
      <c r="E421" s="172">
        <v>75027.28</v>
      </c>
      <c r="F421" s="76">
        <v>9494.5</v>
      </c>
      <c r="G421" s="315">
        <f>SUM(E421/F421)</f>
        <v>7.9021833693190793</v>
      </c>
      <c r="H421" s="182">
        <f>SUM(D421*G421)</f>
        <v>355.59825161935856</v>
      </c>
      <c r="I421" s="113"/>
      <c r="J421" s="113"/>
    </row>
    <row r="422" spans="1:10">
      <c r="A422" s="523"/>
      <c r="B422" s="719"/>
      <c r="C422" s="219" t="s">
        <v>566</v>
      </c>
      <c r="D422" s="172">
        <v>45</v>
      </c>
      <c r="E422" s="182">
        <v>37513.64</v>
      </c>
      <c r="F422" s="76">
        <v>8877</v>
      </c>
      <c r="G422" s="315">
        <f>SUM(E422/F422)</f>
        <v>4.2259366903233078</v>
      </c>
      <c r="H422" s="182">
        <f>SUM(D422*G422)</f>
        <v>190.16715106454885</v>
      </c>
      <c r="I422" s="113"/>
      <c r="J422" s="113"/>
    </row>
    <row r="423" spans="1:10">
      <c r="A423" s="524"/>
      <c r="B423" s="697"/>
      <c r="C423" s="220" t="s">
        <v>114</v>
      </c>
      <c r="D423" s="172">
        <v>25</v>
      </c>
      <c r="E423" s="182">
        <v>37513.64</v>
      </c>
      <c r="F423" s="76">
        <v>9561</v>
      </c>
      <c r="G423" s="315">
        <f>SUM(E423/F423)</f>
        <v>3.92361050099362</v>
      </c>
      <c r="H423" s="182">
        <f>SUM(D423*G423)</f>
        <v>98.090262524840497</v>
      </c>
      <c r="I423" s="113"/>
      <c r="J423" s="113"/>
    </row>
    <row r="424" spans="1:10">
      <c r="A424" s="185"/>
      <c r="B424" s="300"/>
      <c r="C424" s="305" t="s">
        <v>127</v>
      </c>
      <c r="D424" s="263">
        <f>SUM(D420:D423)</f>
        <v>160</v>
      </c>
      <c r="E424" s="28">
        <f>E420+E423</f>
        <v>112540.92</v>
      </c>
      <c r="F424" s="28">
        <f>F420+F423</f>
        <v>19122</v>
      </c>
      <c r="G424" s="28">
        <f>G420+G423</f>
        <v>11.77083150298086</v>
      </c>
      <c r="H424" s="28">
        <f>H420+H421+H422+H423</f>
        <v>996.9806102981737</v>
      </c>
      <c r="I424" s="113"/>
      <c r="J424" s="113"/>
    </row>
    <row r="425" spans="1:10">
      <c r="A425" s="522" t="s">
        <v>14</v>
      </c>
      <c r="B425" s="696" t="s">
        <v>318</v>
      </c>
      <c r="C425" s="219" t="s">
        <v>124</v>
      </c>
      <c r="D425" s="172">
        <v>60</v>
      </c>
      <c r="E425" s="172">
        <v>75027.28</v>
      </c>
      <c r="F425" s="76">
        <v>9561</v>
      </c>
      <c r="G425" s="315">
        <f>SUM(E425/F425)</f>
        <v>7.8472210019872399</v>
      </c>
      <c r="H425" s="182">
        <f>SUM(D425*G425)</f>
        <v>470.83326011923441</v>
      </c>
      <c r="I425" s="113"/>
      <c r="J425" s="113"/>
    </row>
    <row r="426" spans="1:10">
      <c r="A426" s="524"/>
      <c r="B426" s="697"/>
      <c r="C426" s="220" t="s">
        <v>42</v>
      </c>
      <c r="D426" s="172">
        <v>60</v>
      </c>
      <c r="E426" s="182">
        <v>37513.64</v>
      </c>
      <c r="F426" s="76">
        <v>9561</v>
      </c>
      <c r="G426" s="315">
        <f>SUM(E426/F426)</f>
        <v>3.92361050099362</v>
      </c>
      <c r="H426" s="182">
        <f>SUM(D426*G426)</f>
        <v>235.41663005961721</v>
      </c>
      <c r="I426" s="113"/>
      <c r="J426" s="113"/>
    </row>
    <row r="427" spans="1:10">
      <c r="A427" s="185"/>
      <c r="B427" s="300"/>
      <c r="C427" s="305" t="s">
        <v>127</v>
      </c>
      <c r="D427" s="263">
        <f>SUM(D425:D426)</f>
        <v>120</v>
      </c>
      <c r="E427" s="28">
        <f>SUM(E425:E426)</f>
        <v>112540.92</v>
      </c>
      <c r="F427" s="316">
        <f>SUM(F425:F426)</f>
        <v>19122</v>
      </c>
      <c r="G427" s="317">
        <f>SUM(G426:G426)</f>
        <v>3.92361050099362</v>
      </c>
      <c r="H427" s="28">
        <f>SUM(H425:H426)</f>
        <v>706.24989017885162</v>
      </c>
      <c r="I427" s="113"/>
      <c r="J427" s="113"/>
    </row>
    <row r="428" spans="1:10">
      <c r="A428" s="522" t="s">
        <v>15</v>
      </c>
      <c r="B428" s="720" t="s">
        <v>322</v>
      </c>
      <c r="C428" s="220" t="s">
        <v>573</v>
      </c>
      <c r="D428" s="263">
        <v>20</v>
      </c>
      <c r="E428" s="172">
        <v>75027.28</v>
      </c>
      <c r="F428" s="76">
        <v>9561</v>
      </c>
      <c r="G428" s="315">
        <f>SUM(E428/F428)</f>
        <v>7.8472210019872399</v>
      </c>
      <c r="H428" s="182">
        <f>G428*D428</f>
        <v>156.94442003974478</v>
      </c>
      <c r="I428" s="113"/>
      <c r="J428" s="113"/>
    </row>
    <row r="429" spans="1:10">
      <c r="A429" s="524"/>
      <c r="B429" s="721"/>
      <c r="C429" s="221" t="s">
        <v>574</v>
      </c>
      <c r="D429" s="263">
        <v>20</v>
      </c>
      <c r="E429" s="182">
        <v>37513.64</v>
      </c>
      <c r="F429" s="76">
        <v>9561</v>
      </c>
      <c r="G429" s="315">
        <f>SUM(E429/F429)</f>
        <v>3.92361050099362</v>
      </c>
      <c r="H429" s="182">
        <f>G429*D429</f>
        <v>78.472210019872392</v>
      </c>
      <c r="I429" s="113"/>
      <c r="J429" s="113"/>
    </row>
    <row r="430" spans="1:10">
      <c r="A430" s="199"/>
      <c r="B430" s="301"/>
      <c r="C430" s="305" t="s">
        <v>127</v>
      </c>
      <c r="D430" s="263">
        <f>SUM(D428:D429)</f>
        <v>40</v>
      </c>
      <c r="E430" s="28">
        <f>SUM(E428:E429)</f>
        <v>112540.92</v>
      </c>
      <c r="F430" s="316">
        <f>SUM(F428:F429)</f>
        <v>19122</v>
      </c>
      <c r="G430" s="317">
        <f>SUM(G428:G429)</f>
        <v>11.77083150298086</v>
      </c>
      <c r="H430" s="28">
        <f>SUM(H428:H429)</f>
        <v>235.41663005961718</v>
      </c>
      <c r="I430" s="113"/>
      <c r="J430" s="113"/>
    </row>
    <row r="431" spans="1:10">
      <c r="A431" s="199"/>
      <c r="B431" s="301"/>
      <c r="C431" s="305"/>
      <c r="D431" s="263"/>
      <c r="E431" s="28"/>
      <c r="F431" s="316"/>
      <c r="G431" s="317"/>
      <c r="H431" s="28"/>
      <c r="I431" s="113"/>
      <c r="J431" s="113"/>
    </row>
    <row r="432" spans="1:10">
      <c r="A432" s="702" t="s">
        <v>684</v>
      </c>
      <c r="B432" s="703"/>
      <c r="C432" s="703"/>
      <c r="D432" s="703"/>
      <c r="E432" s="703"/>
      <c r="F432" s="703"/>
      <c r="G432" s="703"/>
      <c r="H432" s="704"/>
      <c r="I432" s="113"/>
      <c r="J432" s="113"/>
    </row>
    <row r="433" spans="1:10">
      <c r="A433" s="734" t="s">
        <v>744</v>
      </c>
      <c r="B433" s="735"/>
      <c r="C433" s="307"/>
      <c r="D433" s="280"/>
      <c r="E433" s="280"/>
      <c r="F433" s="280"/>
      <c r="G433" s="280"/>
      <c r="H433" s="281"/>
      <c r="I433" s="113"/>
      <c r="J433" s="113"/>
    </row>
    <row r="434" spans="1:10">
      <c r="A434" s="533" t="s">
        <v>176</v>
      </c>
      <c r="B434" s="700" t="s">
        <v>745</v>
      </c>
      <c r="C434" s="220" t="s">
        <v>140</v>
      </c>
      <c r="D434" s="172">
        <v>15</v>
      </c>
      <c r="E434" s="172">
        <v>75027.28</v>
      </c>
      <c r="F434" s="76">
        <v>9561</v>
      </c>
      <c r="G434" s="315">
        <f>SUM(E434/F434)</f>
        <v>7.8472210019872399</v>
      </c>
      <c r="H434" s="182">
        <f>SUM(D434*G434)</f>
        <v>117.7083150298086</v>
      </c>
      <c r="I434" s="113"/>
      <c r="J434" s="113"/>
    </row>
    <row r="435" spans="1:10">
      <c r="A435" s="533"/>
      <c r="B435" s="700"/>
      <c r="C435" s="220" t="s">
        <v>3</v>
      </c>
      <c r="D435" s="172">
        <v>15</v>
      </c>
      <c r="E435" s="182">
        <v>37513.64</v>
      </c>
      <c r="F435" s="76">
        <v>9561</v>
      </c>
      <c r="G435" s="315">
        <f>SUM(E435/F435)</f>
        <v>3.92361050099362</v>
      </c>
      <c r="H435" s="182">
        <f>SUM(D435*G435)</f>
        <v>58.854157514904301</v>
      </c>
      <c r="I435" s="113"/>
      <c r="J435" s="113"/>
    </row>
    <row r="436" spans="1:10">
      <c r="A436" s="511"/>
      <c r="B436" s="511"/>
      <c r="C436" s="305" t="s">
        <v>127</v>
      </c>
      <c r="D436" s="263">
        <f>SUM(D434:D435)</f>
        <v>30</v>
      </c>
      <c r="E436" s="28">
        <f>SUM(E434:E435)</f>
        <v>112540.92</v>
      </c>
      <c r="F436" s="316">
        <f>SUM(F434:F435)</f>
        <v>19122</v>
      </c>
      <c r="G436" s="317">
        <f>SUM(G434:G435)</f>
        <v>11.77083150298086</v>
      </c>
      <c r="H436" s="28">
        <f>SUM(H434:H435)</f>
        <v>176.5624725447129</v>
      </c>
      <c r="I436" s="113"/>
      <c r="J436" s="113"/>
    </row>
    <row r="437" spans="1:10">
      <c r="A437" s="533" t="s">
        <v>177</v>
      </c>
      <c r="B437" s="700" t="s">
        <v>746</v>
      </c>
      <c r="C437" s="220" t="s">
        <v>140</v>
      </c>
      <c r="D437" s="172">
        <v>22</v>
      </c>
      <c r="E437" s="172">
        <v>75027.28</v>
      </c>
      <c r="F437" s="76">
        <v>9561</v>
      </c>
      <c r="G437" s="315">
        <f>SUM(E437/F437)</f>
        <v>7.8472210019872399</v>
      </c>
      <c r="H437" s="182">
        <f>SUM(D437*G437)</f>
        <v>172.63886204371929</v>
      </c>
      <c r="I437" s="113"/>
      <c r="J437" s="113"/>
    </row>
    <row r="438" spans="1:10">
      <c r="A438" s="533"/>
      <c r="B438" s="700"/>
      <c r="C438" s="220" t="s">
        <v>3</v>
      </c>
      <c r="D438" s="172">
        <v>22</v>
      </c>
      <c r="E438" s="182">
        <v>37513.64</v>
      </c>
      <c r="F438" s="76">
        <v>9561</v>
      </c>
      <c r="G438" s="315">
        <f>SUM(E438/F438)</f>
        <v>3.92361050099362</v>
      </c>
      <c r="H438" s="182">
        <f>SUM(D438*G438)</f>
        <v>86.319431021859643</v>
      </c>
      <c r="I438" s="113"/>
      <c r="J438" s="113"/>
    </row>
    <row r="439" spans="1:10">
      <c r="A439" s="511"/>
      <c r="B439" s="511"/>
      <c r="C439" s="305" t="s">
        <v>127</v>
      </c>
      <c r="D439" s="263">
        <f>SUM(D437:D438)</f>
        <v>44</v>
      </c>
      <c r="E439" s="28">
        <f>SUM(E437:E438)</f>
        <v>112540.92</v>
      </c>
      <c r="F439" s="316">
        <f>SUM(F437:F438)</f>
        <v>19122</v>
      </c>
      <c r="G439" s="317">
        <f>SUM(G437:G438)</f>
        <v>11.77083150298086</v>
      </c>
      <c r="H439" s="28">
        <f>SUM(H437:H438)</f>
        <v>258.95829306557891</v>
      </c>
      <c r="I439" s="113"/>
      <c r="J439" s="113"/>
    </row>
    <row r="440" spans="1:10">
      <c r="A440" s="533" t="s">
        <v>178</v>
      </c>
      <c r="B440" s="700" t="s">
        <v>747</v>
      </c>
      <c r="C440" s="220" t="s">
        <v>140</v>
      </c>
      <c r="D440" s="172">
        <v>16</v>
      </c>
      <c r="E440" s="172">
        <v>75027.28</v>
      </c>
      <c r="F440" s="76">
        <v>9561</v>
      </c>
      <c r="G440" s="315">
        <f>SUM(E440/F440)</f>
        <v>7.8472210019872399</v>
      </c>
      <c r="H440" s="182">
        <f>SUM(D440*G440)</f>
        <v>125.55553603179584</v>
      </c>
      <c r="I440" s="113"/>
      <c r="J440" s="113"/>
    </row>
    <row r="441" spans="1:10">
      <c r="A441" s="533"/>
      <c r="B441" s="700"/>
      <c r="C441" s="220" t="s">
        <v>3</v>
      </c>
      <c r="D441" s="172">
        <v>16</v>
      </c>
      <c r="E441" s="182">
        <v>37513.64</v>
      </c>
      <c r="F441" s="76">
        <v>9561</v>
      </c>
      <c r="G441" s="315">
        <f>SUM(E441/F441)</f>
        <v>3.92361050099362</v>
      </c>
      <c r="H441" s="182">
        <f>SUM(D441*G441)</f>
        <v>62.777768015897919</v>
      </c>
      <c r="I441" s="113"/>
      <c r="J441" s="113"/>
    </row>
    <row r="442" spans="1:10">
      <c r="A442" s="511"/>
      <c r="B442" s="511"/>
      <c r="C442" s="305" t="s">
        <v>127</v>
      </c>
      <c r="D442" s="263">
        <f>SUM(D440:D441)</f>
        <v>32</v>
      </c>
      <c r="E442" s="28">
        <f>SUM(E440:E441)</f>
        <v>112540.92</v>
      </c>
      <c r="F442" s="316">
        <f>SUM(F440:F441)</f>
        <v>19122</v>
      </c>
      <c r="G442" s="317">
        <f>SUM(G440:G441)</f>
        <v>11.77083150298086</v>
      </c>
      <c r="H442" s="28">
        <f>SUM(H440:H441)</f>
        <v>188.33330404769376</v>
      </c>
      <c r="I442" s="113"/>
      <c r="J442" s="113"/>
    </row>
    <row r="443" spans="1:10">
      <c r="A443" s="533" t="s">
        <v>179</v>
      </c>
      <c r="B443" s="700" t="s">
        <v>748</v>
      </c>
      <c r="C443" s="220" t="s">
        <v>140</v>
      </c>
      <c r="D443" s="172">
        <v>14</v>
      </c>
      <c r="E443" s="172">
        <v>75027.28</v>
      </c>
      <c r="F443" s="76">
        <v>9561</v>
      </c>
      <c r="G443" s="315">
        <f>SUM(E443/F443)</f>
        <v>7.8472210019872399</v>
      </c>
      <c r="H443" s="182">
        <f>SUM(D443*G443)</f>
        <v>109.86109402782137</v>
      </c>
      <c r="I443" s="113"/>
      <c r="J443" s="113"/>
    </row>
    <row r="444" spans="1:10">
      <c r="A444" s="533"/>
      <c r="B444" s="700"/>
      <c r="C444" s="220" t="s">
        <v>3</v>
      </c>
      <c r="D444" s="172">
        <v>14</v>
      </c>
      <c r="E444" s="182">
        <v>37513.64</v>
      </c>
      <c r="F444" s="76">
        <v>9561</v>
      </c>
      <c r="G444" s="315">
        <f>SUM(E444/F444)</f>
        <v>3.92361050099362</v>
      </c>
      <c r="H444" s="182">
        <f>SUM(D444*G444)</f>
        <v>54.930547013910683</v>
      </c>
      <c r="I444" s="113"/>
      <c r="J444" s="113"/>
    </row>
    <row r="445" spans="1:10">
      <c r="A445" s="511"/>
      <c r="B445" s="511"/>
      <c r="C445" s="305" t="s">
        <v>127</v>
      </c>
      <c r="D445" s="263">
        <f>SUM(D443:D444)</f>
        <v>28</v>
      </c>
      <c r="E445" s="28">
        <f>SUM(E443:E444)</f>
        <v>112540.92</v>
      </c>
      <c r="F445" s="316">
        <f>SUM(F443:F444)</f>
        <v>19122</v>
      </c>
      <c r="G445" s="317">
        <f>SUM(G443:G444)</f>
        <v>11.77083150298086</v>
      </c>
      <c r="H445" s="28">
        <f>SUM(H443:H444)</f>
        <v>164.79164104173205</v>
      </c>
      <c r="I445" s="113"/>
      <c r="J445" s="113"/>
    </row>
    <row r="446" spans="1:10">
      <c r="A446" s="533" t="s">
        <v>180</v>
      </c>
      <c r="B446" s="700" t="s">
        <v>749</v>
      </c>
      <c r="C446" s="220" t="s">
        <v>140</v>
      </c>
      <c r="D446" s="172">
        <v>15</v>
      </c>
      <c r="E446" s="172">
        <v>75027.28</v>
      </c>
      <c r="F446" s="76">
        <v>9561</v>
      </c>
      <c r="G446" s="315">
        <f>SUM(E446/F446)</f>
        <v>7.8472210019872399</v>
      </c>
      <c r="H446" s="182">
        <f>SUM(D446*G446)</f>
        <v>117.7083150298086</v>
      </c>
      <c r="I446" s="113"/>
      <c r="J446" s="113"/>
    </row>
    <row r="447" spans="1:10">
      <c r="A447" s="533"/>
      <c r="B447" s="700"/>
      <c r="C447" s="220" t="s">
        <v>3</v>
      </c>
      <c r="D447" s="172">
        <v>15</v>
      </c>
      <c r="E447" s="182">
        <v>37513.64</v>
      </c>
      <c r="F447" s="76">
        <v>9561</v>
      </c>
      <c r="G447" s="315">
        <f>SUM(E447/F447)</f>
        <v>3.92361050099362</v>
      </c>
      <c r="H447" s="182">
        <f>SUM(D447*G447)</f>
        <v>58.854157514904301</v>
      </c>
      <c r="I447" s="113"/>
      <c r="J447" s="113"/>
    </row>
    <row r="448" spans="1:10">
      <c r="A448" s="511"/>
      <c r="B448" s="511"/>
      <c r="C448" s="305" t="s">
        <v>127</v>
      </c>
      <c r="D448" s="263">
        <f>SUM(D446:D447)</f>
        <v>30</v>
      </c>
      <c r="E448" s="28">
        <f>SUM(E446:E447)</f>
        <v>112540.92</v>
      </c>
      <c r="F448" s="316">
        <f>SUM(F446:F447)</f>
        <v>19122</v>
      </c>
      <c r="G448" s="317">
        <f>SUM(G446:G447)</f>
        <v>11.77083150298086</v>
      </c>
      <c r="H448" s="28">
        <f>SUM(H446:H447)</f>
        <v>176.5624725447129</v>
      </c>
      <c r="I448" s="113"/>
      <c r="J448" s="113"/>
    </row>
    <row r="449" spans="1:10">
      <c r="A449" s="533" t="s">
        <v>181</v>
      </c>
      <c r="B449" s="700" t="s">
        <v>750</v>
      </c>
      <c r="C449" s="220" t="s">
        <v>140</v>
      </c>
      <c r="D449" s="172">
        <v>15</v>
      </c>
      <c r="E449" s="172">
        <v>75027.28</v>
      </c>
      <c r="F449" s="76">
        <v>9561</v>
      </c>
      <c r="G449" s="315">
        <f>SUM(E449/F449)</f>
        <v>7.8472210019872399</v>
      </c>
      <c r="H449" s="182">
        <f>SUM(D449*G449)</f>
        <v>117.7083150298086</v>
      </c>
      <c r="I449" s="113"/>
      <c r="J449" s="113"/>
    </row>
    <row r="450" spans="1:10">
      <c r="A450" s="533"/>
      <c r="B450" s="700"/>
      <c r="C450" s="220" t="s">
        <v>3</v>
      </c>
      <c r="D450" s="172">
        <v>15</v>
      </c>
      <c r="E450" s="182">
        <v>37513.64</v>
      </c>
      <c r="F450" s="76">
        <v>9561</v>
      </c>
      <c r="G450" s="315">
        <f>SUM(E450/F450)</f>
        <v>3.92361050099362</v>
      </c>
      <c r="H450" s="182">
        <f>SUM(D450*G450)</f>
        <v>58.854157514904301</v>
      </c>
      <c r="I450" s="113"/>
      <c r="J450" s="113"/>
    </row>
    <row r="451" spans="1:10">
      <c r="A451" s="511"/>
      <c r="B451" s="511"/>
      <c r="C451" s="305" t="s">
        <v>127</v>
      </c>
      <c r="D451" s="263">
        <f>SUM(D449:D450)</f>
        <v>30</v>
      </c>
      <c r="E451" s="28">
        <f>SUM(E449:E450)</f>
        <v>112540.92</v>
      </c>
      <c r="F451" s="316">
        <f>SUM(F449:F450)</f>
        <v>19122</v>
      </c>
      <c r="G451" s="317">
        <f>SUM(G449:G450)</f>
        <v>11.77083150298086</v>
      </c>
      <c r="H451" s="28">
        <f>SUM(H449:H450)</f>
        <v>176.5624725447129</v>
      </c>
      <c r="I451" s="113"/>
      <c r="J451" s="113"/>
    </row>
    <row r="452" spans="1:10">
      <c r="A452" s="546" t="s">
        <v>182</v>
      </c>
      <c r="B452" s="696" t="s">
        <v>751</v>
      </c>
      <c r="C452" s="220" t="s">
        <v>140</v>
      </c>
      <c r="D452" s="172">
        <v>26</v>
      </c>
      <c r="E452" s="172">
        <v>75027.28</v>
      </c>
      <c r="F452" s="76">
        <v>9561</v>
      </c>
      <c r="G452" s="315">
        <f>SUM(E452/F452)</f>
        <v>7.8472210019872399</v>
      </c>
      <c r="H452" s="182">
        <f>SUM(D452*G452)</f>
        <v>204.02774605166823</v>
      </c>
      <c r="I452" s="113"/>
      <c r="J452" s="113"/>
    </row>
    <row r="453" spans="1:10">
      <c r="A453" s="548"/>
      <c r="B453" s="697"/>
      <c r="C453" s="220" t="s">
        <v>3</v>
      </c>
      <c r="D453" s="172">
        <v>26</v>
      </c>
      <c r="E453" s="182">
        <v>37513.64</v>
      </c>
      <c r="F453" s="76">
        <v>9561</v>
      </c>
      <c r="G453" s="315">
        <f>SUM(E453/F453)</f>
        <v>3.92361050099362</v>
      </c>
      <c r="H453" s="182">
        <f>SUM(D453*G453)</f>
        <v>102.01387302583412</v>
      </c>
      <c r="I453" s="113"/>
      <c r="J453" s="113"/>
    </row>
    <row r="454" spans="1:10">
      <c r="A454" s="725"/>
      <c r="B454" s="726"/>
      <c r="C454" s="305" t="s">
        <v>127</v>
      </c>
      <c r="D454" s="263">
        <f>SUM(D452:D453)</f>
        <v>52</v>
      </c>
      <c r="E454" s="28">
        <f>SUM(E452:E453)</f>
        <v>112540.92</v>
      </c>
      <c r="F454" s="316">
        <f>SUM(F452:F453)</f>
        <v>19122</v>
      </c>
      <c r="G454" s="317">
        <f>SUM(G452:G453)</f>
        <v>11.77083150298086</v>
      </c>
      <c r="H454" s="28">
        <f>SUM(H452:H453)</f>
        <v>306.04161907750233</v>
      </c>
      <c r="I454" s="113"/>
      <c r="J454" s="113"/>
    </row>
    <row r="455" spans="1:10">
      <c r="A455" s="533" t="s">
        <v>183</v>
      </c>
      <c r="B455" s="700" t="s">
        <v>752</v>
      </c>
      <c r="C455" s="220" t="s">
        <v>140</v>
      </c>
      <c r="D455" s="172">
        <v>12</v>
      </c>
      <c r="E455" s="172">
        <v>75027.28</v>
      </c>
      <c r="F455" s="76">
        <v>9561</v>
      </c>
      <c r="G455" s="315">
        <f>SUM(E455/F455)</f>
        <v>7.8472210019872399</v>
      </c>
      <c r="H455" s="182">
        <f>SUM(D455*G455)</f>
        <v>94.166652023846879</v>
      </c>
      <c r="I455" s="113"/>
      <c r="J455" s="113"/>
    </row>
    <row r="456" spans="1:10">
      <c r="A456" s="533"/>
      <c r="B456" s="700"/>
      <c r="C456" s="220" t="s">
        <v>3</v>
      </c>
      <c r="D456" s="172">
        <v>12</v>
      </c>
      <c r="E456" s="182">
        <v>37513.64</v>
      </c>
      <c r="F456" s="76">
        <v>9561</v>
      </c>
      <c r="G456" s="315">
        <f>SUM(E456/F456)</f>
        <v>3.92361050099362</v>
      </c>
      <c r="H456" s="182">
        <f>SUM(D456*G456)</f>
        <v>47.08332601192344</v>
      </c>
      <c r="I456" s="113"/>
      <c r="J456" s="113"/>
    </row>
    <row r="457" spans="1:10">
      <c r="A457" s="511"/>
      <c r="B457" s="511"/>
      <c r="C457" s="305" t="s">
        <v>127</v>
      </c>
      <c r="D457" s="263">
        <f>SUM(D455:D456)</f>
        <v>24</v>
      </c>
      <c r="E457" s="28">
        <f>SUM(E455:E456)</f>
        <v>112540.92</v>
      </c>
      <c r="F457" s="316">
        <f>SUM(F455:F456)</f>
        <v>19122</v>
      </c>
      <c r="G457" s="317">
        <f>SUM(G455:G456)</f>
        <v>11.77083150298086</v>
      </c>
      <c r="H457" s="28">
        <f>SUM(H455:H456)</f>
        <v>141.24997803577031</v>
      </c>
      <c r="I457" s="113"/>
      <c r="J457" s="113"/>
    </row>
    <row r="458" spans="1:10">
      <c r="A458" s="533" t="s">
        <v>184</v>
      </c>
      <c r="B458" s="700" t="s">
        <v>753</v>
      </c>
      <c r="C458" s="220" t="s">
        <v>140</v>
      </c>
      <c r="D458" s="172">
        <v>15</v>
      </c>
      <c r="E458" s="172">
        <v>75027.28</v>
      </c>
      <c r="F458" s="76">
        <v>9561</v>
      </c>
      <c r="G458" s="315">
        <f>SUM(E458/F458)</f>
        <v>7.8472210019872399</v>
      </c>
      <c r="H458" s="182">
        <f>SUM(D458*G458)</f>
        <v>117.7083150298086</v>
      </c>
      <c r="I458" s="113"/>
      <c r="J458" s="113"/>
    </row>
    <row r="459" spans="1:10">
      <c r="A459" s="533"/>
      <c r="B459" s="700"/>
      <c r="C459" s="220" t="s">
        <v>3</v>
      </c>
      <c r="D459" s="172">
        <v>15</v>
      </c>
      <c r="E459" s="182">
        <v>37513.64</v>
      </c>
      <c r="F459" s="76">
        <v>9561</v>
      </c>
      <c r="G459" s="315">
        <f>SUM(E459/F459)</f>
        <v>3.92361050099362</v>
      </c>
      <c r="H459" s="182">
        <f>SUM(D459*G459)</f>
        <v>58.854157514904301</v>
      </c>
      <c r="I459" s="113"/>
      <c r="J459" s="113"/>
    </row>
    <row r="460" spans="1:10">
      <c r="A460" s="511"/>
      <c r="B460" s="511"/>
      <c r="C460" s="305" t="s">
        <v>127</v>
      </c>
      <c r="D460" s="263">
        <f>SUM(D458:D459)</f>
        <v>30</v>
      </c>
      <c r="E460" s="28">
        <f>SUM(E458:E459)</f>
        <v>112540.92</v>
      </c>
      <c r="F460" s="316">
        <f>SUM(F458:F459)</f>
        <v>19122</v>
      </c>
      <c r="G460" s="317">
        <f>SUM(G458:G459)</f>
        <v>11.77083150298086</v>
      </c>
      <c r="H460" s="28">
        <f>SUM(H458:H459)</f>
        <v>176.5624725447129</v>
      </c>
      <c r="I460" s="113"/>
      <c r="J460" s="113"/>
    </row>
    <row r="461" spans="1:10">
      <c r="A461" s="533" t="s">
        <v>185</v>
      </c>
      <c r="B461" s="700" t="s">
        <v>754</v>
      </c>
      <c r="C461" s="220" t="s">
        <v>140</v>
      </c>
      <c r="D461" s="172">
        <v>26</v>
      </c>
      <c r="E461" s="172">
        <v>75027.28</v>
      </c>
      <c r="F461" s="76">
        <v>9561</v>
      </c>
      <c r="G461" s="315">
        <f>SUM(E461/F461)</f>
        <v>7.8472210019872399</v>
      </c>
      <c r="H461" s="182">
        <f>SUM(D461*G461)</f>
        <v>204.02774605166823</v>
      </c>
      <c r="I461" s="113"/>
      <c r="J461" s="113"/>
    </row>
    <row r="462" spans="1:10">
      <c r="A462" s="533"/>
      <c r="B462" s="700"/>
      <c r="C462" s="220" t="s">
        <v>3</v>
      </c>
      <c r="D462" s="172">
        <v>26</v>
      </c>
      <c r="E462" s="182">
        <v>37513.64</v>
      </c>
      <c r="F462" s="76">
        <v>9561</v>
      </c>
      <c r="G462" s="315">
        <f>SUM(E462/F462)</f>
        <v>3.92361050099362</v>
      </c>
      <c r="H462" s="182">
        <f>SUM(D462*G462)</f>
        <v>102.01387302583412</v>
      </c>
      <c r="I462" s="113"/>
      <c r="J462" s="113"/>
    </row>
    <row r="463" spans="1:10">
      <c r="A463" s="511"/>
      <c r="B463" s="511"/>
      <c r="C463" s="305" t="s">
        <v>127</v>
      </c>
      <c r="D463" s="263">
        <f>SUM(D461:D462)</f>
        <v>52</v>
      </c>
      <c r="E463" s="28">
        <f>SUM(E461:E462)</f>
        <v>112540.92</v>
      </c>
      <c r="F463" s="316">
        <f>SUM(F461:F462)</f>
        <v>19122</v>
      </c>
      <c r="G463" s="317">
        <f>SUM(G461:G462)</f>
        <v>11.77083150298086</v>
      </c>
      <c r="H463" s="28">
        <f>SUM(H461:H462)</f>
        <v>306.04161907750233</v>
      </c>
      <c r="I463" s="113"/>
      <c r="J463" s="113"/>
    </row>
    <row r="464" spans="1:10">
      <c r="A464" s="533" t="s">
        <v>764</v>
      </c>
      <c r="B464" s="700" t="s">
        <v>755</v>
      </c>
      <c r="C464" s="220" t="s">
        <v>140</v>
      </c>
      <c r="D464" s="172">
        <v>15</v>
      </c>
      <c r="E464" s="172">
        <v>75027.28</v>
      </c>
      <c r="F464" s="76">
        <v>9561</v>
      </c>
      <c r="G464" s="315">
        <f>SUM(E464/F464)</f>
        <v>7.8472210019872399</v>
      </c>
      <c r="H464" s="182">
        <f>SUM(D464*G464)</f>
        <v>117.7083150298086</v>
      </c>
      <c r="I464" s="113"/>
      <c r="J464" s="113"/>
    </row>
    <row r="465" spans="1:10">
      <c r="A465" s="533"/>
      <c r="B465" s="700"/>
      <c r="C465" s="220" t="s">
        <v>3</v>
      </c>
      <c r="D465" s="172">
        <v>15</v>
      </c>
      <c r="E465" s="182">
        <v>37513.64</v>
      </c>
      <c r="F465" s="76">
        <v>9561</v>
      </c>
      <c r="G465" s="315">
        <f>SUM(E465/F465)</f>
        <v>3.92361050099362</v>
      </c>
      <c r="H465" s="182">
        <f>SUM(D465*G465)</f>
        <v>58.854157514904301</v>
      </c>
      <c r="I465" s="113"/>
      <c r="J465" s="113"/>
    </row>
    <row r="466" spans="1:10">
      <c r="A466" s="511"/>
      <c r="B466" s="511"/>
      <c r="C466" s="305" t="s">
        <v>127</v>
      </c>
      <c r="D466" s="263">
        <f>SUM(D464:D465)</f>
        <v>30</v>
      </c>
      <c r="E466" s="28">
        <f>SUM(E464:E465)</f>
        <v>112540.92</v>
      </c>
      <c r="F466" s="316">
        <f>SUM(F464:F465)</f>
        <v>19122</v>
      </c>
      <c r="G466" s="317">
        <f>SUM(G464:G465)</f>
        <v>11.77083150298086</v>
      </c>
      <c r="H466" s="28">
        <f>SUM(H464:H465)</f>
        <v>176.5624725447129</v>
      </c>
      <c r="I466" s="113"/>
      <c r="J466" s="113"/>
    </row>
    <row r="467" spans="1:10">
      <c r="A467" s="533" t="s">
        <v>186</v>
      </c>
      <c r="B467" s="700" t="s">
        <v>757</v>
      </c>
      <c r="C467" s="220" t="s">
        <v>140</v>
      </c>
      <c r="D467" s="172">
        <v>11</v>
      </c>
      <c r="E467" s="172">
        <v>75027.28</v>
      </c>
      <c r="F467" s="76">
        <v>9561</v>
      </c>
      <c r="G467" s="315">
        <f>SUM(E467/F467)</f>
        <v>7.8472210019872399</v>
      </c>
      <c r="H467" s="182">
        <f>SUM(D467*G467)</f>
        <v>86.319431021859643</v>
      </c>
      <c r="I467" s="113"/>
      <c r="J467" s="113"/>
    </row>
    <row r="468" spans="1:10">
      <c r="A468" s="533"/>
      <c r="B468" s="700"/>
      <c r="C468" s="220" t="s">
        <v>3</v>
      </c>
      <c r="D468" s="172">
        <v>11</v>
      </c>
      <c r="E468" s="182">
        <v>37513.64</v>
      </c>
      <c r="F468" s="76">
        <v>9561</v>
      </c>
      <c r="G468" s="315">
        <f>SUM(E468/F468)</f>
        <v>3.92361050099362</v>
      </c>
      <c r="H468" s="182">
        <f>SUM(D468*G468)</f>
        <v>43.159715510929821</v>
      </c>
      <c r="I468" s="113"/>
      <c r="J468" s="113"/>
    </row>
    <row r="469" spans="1:10">
      <c r="A469" s="511"/>
      <c r="B469" s="511"/>
      <c r="C469" s="305" t="s">
        <v>127</v>
      </c>
      <c r="D469" s="263">
        <f>SUM(D467:D468)</f>
        <v>22</v>
      </c>
      <c r="E469" s="28">
        <f>SUM(E467:E468)</f>
        <v>112540.92</v>
      </c>
      <c r="F469" s="316">
        <f>SUM(F467:F468)</f>
        <v>19122</v>
      </c>
      <c r="G469" s="317">
        <f>SUM(G467:G468)</f>
        <v>11.77083150298086</v>
      </c>
      <c r="H469" s="28">
        <f>SUM(H467:H468)</f>
        <v>129.47914653278946</v>
      </c>
      <c r="I469" s="113"/>
      <c r="J469" s="113"/>
    </row>
    <row r="470" spans="1:10">
      <c r="A470" s="533" t="s">
        <v>187</v>
      </c>
      <c r="B470" s="700" t="s">
        <v>758</v>
      </c>
      <c r="C470" s="220" t="s">
        <v>140</v>
      </c>
      <c r="D470" s="172">
        <v>23</v>
      </c>
      <c r="E470" s="172">
        <v>75027.28</v>
      </c>
      <c r="F470" s="76">
        <v>9561</v>
      </c>
      <c r="G470" s="315">
        <f>SUM(E470/F470)</f>
        <v>7.8472210019872399</v>
      </c>
      <c r="H470" s="182">
        <f>SUM(D470*G470)</f>
        <v>180.48608304570652</v>
      </c>
      <c r="I470" s="113"/>
      <c r="J470" s="113"/>
    </row>
    <row r="471" spans="1:10">
      <c r="A471" s="533"/>
      <c r="B471" s="700"/>
      <c r="C471" s="220" t="s">
        <v>3</v>
      </c>
      <c r="D471" s="172">
        <v>23</v>
      </c>
      <c r="E471" s="182">
        <v>37513.64</v>
      </c>
      <c r="F471" s="76">
        <v>9561</v>
      </c>
      <c r="G471" s="315">
        <f>SUM(E471/F471)</f>
        <v>3.92361050099362</v>
      </c>
      <c r="H471" s="182">
        <f>SUM(D471*G471)</f>
        <v>90.243041522853261</v>
      </c>
      <c r="I471" s="113"/>
      <c r="J471" s="113"/>
    </row>
    <row r="472" spans="1:10">
      <c r="A472" s="511"/>
      <c r="B472" s="511"/>
      <c r="C472" s="305" t="s">
        <v>127</v>
      </c>
      <c r="D472" s="263">
        <f>SUM(D470:D471)</f>
        <v>46</v>
      </c>
      <c r="E472" s="28">
        <f>SUM(E470:E471)</f>
        <v>112540.92</v>
      </c>
      <c r="F472" s="316">
        <f>SUM(F470:F471)</f>
        <v>19122</v>
      </c>
      <c r="G472" s="317">
        <f>SUM(G470:G471)</f>
        <v>11.77083150298086</v>
      </c>
      <c r="H472" s="28">
        <f>SUM(H470:H471)</f>
        <v>270.72912456855977</v>
      </c>
      <c r="I472" s="113"/>
      <c r="J472" s="113"/>
    </row>
    <row r="473" spans="1:10">
      <c r="A473" s="533" t="s">
        <v>188</v>
      </c>
      <c r="B473" s="700" t="s">
        <v>759</v>
      </c>
      <c r="C473" s="220" t="s">
        <v>140</v>
      </c>
      <c r="D473" s="172">
        <v>24</v>
      </c>
      <c r="E473" s="172">
        <v>75027.28</v>
      </c>
      <c r="F473" s="76">
        <v>9561</v>
      </c>
      <c r="G473" s="315">
        <f>SUM(E473/F473)</f>
        <v>7.8472210019872399</v>
      </c>
      <c r="H473" s="182">
        <f>SUM(D473*G473)</f>
        <v>188.33330404769376</v>
      </c>
      <c r="I473" s="113"/>
      <c r="J473" s="113"/>
    </row>
    <row r="474" spans="1:10">
      <c r="A474" s="533"/>
      <c r="B474" s="700"/>
      <c r="C474" s="220" t="s">
        <v>3</v>
      </c>
      <c r="D474" s="172">
        <v>24</v>
      </c>
      <c r="E474" s="182">
        <v>37513.64</v>
      </c>
      <c r="F474" s="76">
        <v>9561</v>
      </c>
      <c r="G474" s="315">
        <f>SUM(E474/F474)</f>
        <v>3.92361050099362</v>
      </c>
      <c r="H474" s="182">
        <f>SUM(D474*G474)</f>
        <v>94.166652023846879</v>
      </c>
      <c r="I474" s="113"/>
      <c r="J474" s="113"/>
    </row>
    <row r="475" spans="1:10">
      <c r="A475" s="511"/>
      <c r="B475" s="511"/>
      <c r="C475" s="305" t="s">
        <v>127</v>
      </c>
      <c r="D475" s="263">
        <f>SUM(D473:D474)</f>
        <v>48</v>
      </c>
      <c r="E475" s="28">
        <f>SUM(E473:E474)</f>
        <v>112540.92</v>
      </c>
      <c r="F475" s="316">
        <f>SUM(F473:F474)</f>
        <v>19122</v>
      </c>
      <c r="G475" s="317">
        <f>SUM(G473:G474)</f>
        <v>11.77083150298086</v>
      </c>
      <c r="H475" s="28">
        <f>SUM(H473:H474)</f>
        <v>282.49995607154062</v>
      </c>
      <c r="I475" s="113"/>
      <c r="J475" s="113"/>
    </row>
    <row r="476" spans="1:10">
      <c r="A476" s="533" t="s">
        <v>189</v>
      </c>
      <c r="B476" s="700" t="s">
        <v>760</v>
      </c>
      <c r="C476" s="220" t="s">
        <v>140</v>
      </c>
      <c r="D476" s="172">
        <v>15</v>
      </c>
      <c r="E476" s="172">
        <v>75027.28</v>
      </c>
      <c r="F476" s="76">
        <v>9561</v>
      </c>
      <c r="G476" s="315">
        <f>SUM(E476/F476)</f>
        <v>7.8472210019872399</v>
      </c>
      <c r="H476" s="182">
        <f>SUM(D476*G476)</f>
        <v>117.7083150298086</v>
      </c>
      <c r="I476" s="113"/>
      <c r="J476" s="113"/>
    </row>
    <row r="477" spans="1:10">
      <c r="A477" s="533"/>
      <c r="B477" s="700"/>
      <c r="C477" s="220" t="s">
        <v>3</v>
      </c>
      <c r="D477" s="172">
        <v>15</v>
      </c>
      <c r="E477" s="182">
        <v>37513.64</v>
      </c>
      <c r="F477" s="76">
        <v>9561</v>
      </c>
      <c r="G477" s="315">
        <f>SUM(E477/F477)</f>
        <v>3.92361050099362</v>
      </c>
      <c r="H477" s="182">
        <f>SUM(D477*G477)</f>
        <v>58.854157514904301</v>
      </c>
      <c r="I477" s="113"/>
      <c r="J477" s="113"/>
    </row>
    <row r="478" spans="1:10">
      <c r="A478" s="511"/>
      <c r="B478" s="511"/>
      <c r="C478" s="305" t="s">
        <v>127</v>
      </c>
      <c r="D478" s="263">
        <f>SUM(D476:D477)</f>
        <v>30</v>
      </c>
      <c r="E478" s="28">
        <f>SUM(E476:E477)</f>
        <v>112540.92</v>
      </c>
      <c r="F478" s="316">
        <f>SUM(F476:F477)</f>
        <v>19122</v>
      </c>
      <c r="G478" s="317">
        <f>SUM(G476:G477)</f>
        <v>11.77083150298086</v>
      </c>
      <c r="H478" s="28">
        <f>SUM(H476:H477)</f>
        <v>176.5624725447129</v>
      </c>
      <c r="I478" s="113"/>
      <c r="J478" s="113"/>
    </row>
    <row r="479" spans="1:10">
      <c r="A479" s="533" t="s">
        <v>190</v>
      </c>
      <c r="B479" s="700" t="s">
        <v>761</v>
      </c>
      <c r="C479" s="220" t="s">
        <v>140</v>
      </c>
      <c r="D479" s="172">
        <v>20</v>
      </c>
      <c r="E479" s="172">
        <v>75027.28</v>
      </c>
      <c r="F479" s="76">
        <v>9561</v>
      </c>
      <c r="G479" s="315">
        <f>SUM(E479/F479)</f>
        <v>7.8472210019872399</v>
      </c>
      <c r="H479" s="182">
        <f>SUM(D479*G479)</f>
        <v>156.94442003974478</v>
      </c>
      <c r="I479" s="113"/>
      <c r="J479" s="113"/>
    </row>
    <row r="480" spans="1:10">
      <c r="A480" s="533"/>
      <c r="B480" s="700"/>
      <c r="C480" s="220" t="s">
        <v>3</v>
      </c>
      <c r="D480" s="172">
        <v>20</v>
      </c>
      <c r="E480" s="182">
        <v>37513.64</v>
      </c>
      <c r="F480" s="76">
        <v>9561</v>
      </c>
      <c r="G480" s="315">
        <f>SUM(E480/F480)</f>
        <v>3.92361050099362</v>
      </c>
      <c r="H480" s="182">
        <f>SUM(D480*G480)</f>
        <v>78.472210019872392</v>
      </c>
      <c r="I480" s="113"/>
      <c r="J480" s="113"/>
    </row>
    <row r="481" spans="1:10">
      <c r="A481" s="511"/>
      <c r="B481" s="511"/>
      <c r="C481" s="305" t="s">
        <v>127</v>
      </c>
      <c r="D481" s="263">
        <f>SUM(D479:D480)</f>
        <v>40</v>
      </c>
      <c r="E481" s="28">
        <f>SUM(E479:E480)</f>
        <v>112540.92</v>
      </c>
      <c r="F481" s="316">
        <f>SUM(F479:F480)</f>
        <v>19122</v>
      </c>
      <c r="G481" s="317">
        <f>SUM(G479:G480)</f>
        <v>11.77083150298086</v>
      </c>
      <c r="H481" s="28">
        <f>SUM(H479:H480)</f>
        <v>235.41663005961718</v>
      </c>
      <c r="I481" s="113"/>
      <c r="J481" s="113"/>
    </row>
    <row r="482" spans="1:10">
      <c r="A482" s="533" t="s">
        <v>191</v>
      </c>
      <c r="B482" s="700" t="s">
        <v>762</v>
      </c>
      <c r="C482" s="220" t="s">
        <v>140</v>
      </c>
      <c r="D482" s="172">
        <v>11</v>
      </c>
      <c r="E482" s="172">
        <v>75027.28</v>
      </c>
      <c r="F482" s="76">
        <v>9561</v>
      </c>
      <c r="G482" s="315">
        <f>SUM(E482/F482)</f>
        <v>7.8472210019872399</v>
      </c>
      <c r="H482" s="182">
        <f>SUM(D482*G482)</f>
        <v>86.319431021859643</v>
      </c>
      <c r="I482" s="113"/>
      <c r="J482" s="113"/>
    </row>
    <row r="483" spans="1:10">
      <c r="A483" s="533"/>
      <c r="B483" s="700"/>
      <c r="C483" s="220" t="s">
        <v>3</v>
      </c>
      <c r="D483" s="172">
        <v>11</v>
      </c>
      <c r="E483" s="182">
        <v>37513.64</v>
      </c>
      <c r="F483" s="76">
        <v>9561</v>
      </c>
      <c r="G483" s="315">
        <f>SUM(E483/F483)</f>
        <v>3.92361050099362</v>
      </c>
      <c r="H483" s="182">
        <f>SUM(D483*G483)</f>
        <v>43.159715510929821</v>
      </c>
      <c r="I483" s="113"/>
      <c r="J483" s="113"/>
    </row>
    <row r="484" spans="1:10">
      <c r="A484" s="511"/>
      <c r="B484" s="511"/>
      <c r="C484" s="305" t="s">
        <v>127</v>
      </c>
      <c r="D484" s="263">
        <f>SUM(D482:D483)</f>
        <v>22</v>
      </c>
      <c r="E484" s="28">
        <f>SUM(E482:E483)</f>
        <v>112540.92</v>
      </c>
      <c r="F484" s="316">
        <f>SUM(F482:F483)</f>
        <v>19122</v>
      </c>
      <c r="G484" s="317">
        <f>SUM(G482:G483)</f>
        <v>11.77083150298086</v>
      </c>
      <c r="H484" s="28">
        <f>SUM(H482:H483)</f>
        <v>129.47914653278946</v>
      </c>
      <c r="I484" s="113"/>
      <c r="J484" s="113"/>
    </row>
    <row r="485" spans="1:10">
      <c r="A485" s="533" t="s">
        <v>193</v>
      </c>
      <c r="B485" s="700" t="s">
        <v>756</v>
      </c>
      <c r="C485" s="220" t="s">
        <v>140</v>
      </c>
      <c r="D485" s="172">
        <v>22</v>
      </c>
      <c r="E485" s="172">
        <v>75027.28</v>
      </c>
      <c r="F485" s="76">
        <v>9561</v>
      </c>
      <c r="G485" s="315">
        <f>SUM(E485/F485)</f>
        <v>7.8472210019872399</v>
      </c>
      <c r="H485" s="182">
        <f>SUM(D485*G485)</f>
        <v>172.63886204371929</v>
      </c>
      <c r="I485" s="113"/>
      <c r="J485" s="113"/>
    </row>
    <row r="486" spans="1:10">
      <c r="A486" s="533"/>
      <c r="B486" s="700"/>
      <c r="C486" s="220" t="s">
        <v>3</v>
      </c>
      <c r="D486" s="172">
        <v>22</v>
      </c>
      <c r="E486" s="182">
        <v>37513.64</v>
      </c>
      <c r="F486" s="76">
        <v>9561</v>
      </c>
      <c r="G486" s="315">
        <f>SUM(E486/F486)</f>
        <v>3.92361050099362</v>
      </c>
      <c r="H486" s="182">
        <f>SUM(D486*G486)</f>
        <v>86.319431021859643</v>
      </c>
      <c r="I486" s="113"/>
      <c r="J486" s="113"/>
    </row>
    <row r="487" spans="1:10">
      <c r="A487" s="511"/>
      <c r="B487" s="511"/>
      <c r="C487" s="305" t="s">
        <v>127</v>
      </c>
      <c r="D487" s="263">
        <f>SUM(D485:D486)</f>
        <v>44</v>
      </c>
      <c r="E487" s="28">
        <f>SUM(E485:E486)</f>
        <v>112540.92</v>
      </c>
      <c r="F487" s="316">
        <f>SUM(F485:F486)</f>
        <v>19122</v>
      </c>
      <c r="G487" s="317">
        <f>SUM(G485:G486)</f>
        <v>11.77083150298086</v>
      </c>
      <c r="H487" s="28">
        <f>SUM(H485:H486)</f>
        <v>258.95829306557891</v>
      </c>
      <c r="I487" s="113"/>
      <c r="J487" s="113"/>
    </row>
    <row r="488" spans="1:10" ht="38.25">
      <c r="A488" s="185" t="s">
        <v>194</v>
      </c>
      <c r="B488" s="297" t="s">
        <v>1060</v>
      </c>
      <c r="C488" s="219" t="s">
        <v>75</v>
      </c>
      <c r="D488" s="172">
        <v>3.2</v>
      </c>
      <c r="E488" s="182">
        <v>37513.64</v>
      </c>
      <c r="F488" s="76">
        <v>9561</v>
      </c>
      <c r="G488" s="315">
        <f>SUM(E488/F488)</f>
        <v>3.92361050099362</v>
      </c>
      <c r="H488" s="182">
        <f>SUM(D488*G488)</f>
        <v>12.555553603179584</v>
      </c>
      <c r="I488" s="115"/>
      <c r="J488" s="115"/>
    </row>
    <row r="489" spans="1:10">
      <c r="A489" s="511"/>
      <c r="B489" s="511"/>
      <c r="C489" s="305" t="s">
        <v>127</v>
      </c>
      <c r="D489" s="263">
        <f>SUM(D488)</f>
        <v>3.2</v>
      </c>
      <c r="E489" s="28">
        <f>SUM(E488)</f>
        <v>37513.64</v>
      </c>
      <c r="F489" s="316">
        <f>SUM(F488)</f>
        <v>9561</v>
      </c>
      <c r="G489" s="317">
        <f>SUM(G488)</f>
        <v>3.92361050099362</v>
      </c>
      <c r="H489" s="28">
        <f>SUM(H488)</f>
        <v>12.555553603179584</v>
      </c>
      <c r="I489" s="115"/>
      <c r="J489" s="115"/>
    </row>
    <row r="490" spans="1:10" ht="24">
      <c r="A490" s="185" t="s">
        <v>685</v>
      </c>
      <c r="B490" s="297" t="s">
        <v>1061</v>
      </c>
      <c r="C490" s="222" t="s">
        <v>767</v>
      </c>
      <c r="D490" s="326">
        <v>6.5</v>
      </c>
      <c r="E490" s="182">
        <v>37513.64</v>
      </c>
      <c r="F490" s="327">
        <v>9561</v>
      </c>
      <c r="G490" s="328">
        <f>SUM(E490/F490)</f>
        <v>3.92361050099362</v>
      </c>
      <c r="H490" s="329">
        <f>SUM(D490*G490)</f>
        <v>25.503468256458529</v>
      </c>
      <c r="I490" s="115"/>
      <c r="J490" s="115"/>
    </row>
    <row r="491" spans="1:10">
      <c r="A491" s="511"/>
      <c r="B491" s="511"/>
      <c r="C491" s="308" t="s">
        <v>127</v>
      </c>
      <c r="D491" s="318">
        <f>SUM(D490)</f>
        <v>6.5</v>
      </c>
      <c r="E491" s="319">
        <f>SUM(E490)</f>
        <v>37513.64</v>
      </c>
      <c r="F491" s="320">
        <f>SUM(F490)</f>
        <v>9561</v>
      </c>
      <c r="G491" s="321">
        <f>SUM(G490)</f>
        <v>3.92361050099362</v>
      </c>
      <c r="H491" s="319">
        <f>SUM(H490)</f>
        <v>25.503468256458529</v>
      </c>
      <c r="I491" s="115"/>
      <c r="J491" s="115"/>
    </row>
    <row r="492" spans="1:10" ht="24">
      <c r="A492" s="185" t="s">
        <v>686</v>
      </c>
      <c r="B492" s="297" t="s">
        <v>1062</v>
      </c>
      <c r="C492" s="219" t="s">
        <v>766</v>
      </c>
      <c r="D492" s="172">
        <v>6.5</v>
      </c>
      <c r="E492" s="182">
        <v>37513.64</v>
      </c>
      <c r="F492" s="76">
        <v>9561</v>
      </c>
      <c r="G492" s="315">
        <f>SUM(E492/F492)</f>
        <v>3.92361050099362</v>
      </c>
      <c r="H492" s="182">
        <f>SUM(D492*G492)</f>
        <v>25.503468256458529</v>
      </c>
      <c r="I492" s="115"/>
      <c r="J492" s="115"/>
    </row>
    <row r="493" spans="1:10">
      <c r="A493" s="511"/>
      <c r="B493" s="511"/>
      <c r="C493" s="305" t="s">
        <v>127</v>
      </c>
      <c r="D493" s="263">
        <f>SUM(D492)</f>
        <v>6.5</v>
      </c>
      <c r="E493" s="28">
        <f>SUM(E492)</f>
        <v>37513.64</v>
      </c>
      <c r="F493" s="316">
        <f>SUM(F492)</f>
        <v>9561</v>
      </c>
      <c r="G493" s="317">
        <f>SUM(G492)</f>
        <v>3.92361050099362</v>
      </c>
      <c r="H493" s="28">
        <f>SUM(H492)</f>
        <v>25.503468256458529</v>
      </c>
      <c r="I493" s="115"/>
      <c r="J493" s="115"/>
    </row>
    <row r="494" spans="1:10" ht="12" customHeight="1">
      <c r="A494" s="522" t="s">
        <v>687</v>
      </c>
      <c r="B494" s="696" t="s">
        <v>1063</v>
      </c>
      <c r="C494" s="309" t="s">
        <v>124</v>
      </c>
      <c r="D494" s="326">
        <v>10</v>
      </c>
      <c r="E494" s="172">
        <v>75027.28</v>
      </c>
      <c r="F494" s="327">
        <v>9561</v>
      </c>
      <c r="G494" s="328">
        <f>SUM(E494/F494)</f>
        <v>7.8472210019872399</v>
      </c>
      <c r="H494" s="329">
        <f>SUM(D494*G494)</f>
        <v>78.472210019872392</v>
      </c>
      <c r="I494" s="115"/>
      <c r="J494" s="115"/>
    </row>
    <row r="495" spans="1:10" ht="12" customHeight="1">
      <c r="A495" s="524"/>
      <c r="B495" s="697"/>
      <c r="C495" s="309" t="s">
        <v>42</v>
      </c>
      <c r="D495" s="326">
        <v>10</v>
      </c>
      <c r="E495" s="182">
        <v>37513.64</v>
      </c>
      <c r="F495" s="327">
        <v>9561</v>
      </c>
      <c r="G495" s="328">
        <f>SUM(E495/F495)</f>
        <v>3.92361050099362</v>
      </c>
      <c r="H495" s="329">
        <f>SUM(D495*G495)</f>
        <v>39.236105009936196</v>
      </c>
      <c r="I495" s="115"/>
      <c r="J495" s="115"/>
    </row>
    <row r="496" spans="1:10" ht="12" customHeight="1">
      <c r="A496" s="725"/>
      <c r="B496" s="726"/>
      <c r="C496" s="308" t="s">
        <v>127</v>
      </c>
      <c r="D496" s="318">
        <f>SUM(D494:D495)</f>
        <v>20</v>
      </c>
      <c r="E496" s="319">
        <f>SUM(E494:E495)</f>
        <v>112540.92</v>
      </c>
      <c r="F496" s="322">
        <f>SUM(F494:F495)</f>
        <v>19122</v>
      </c>
      <c r="G496" s="321">
        <f>SUM(G494:G495)</f>
        <v>11.77083150298086</v>
      </c>
      <c r="H496" s="319">
        <f>SUM(H494:H495)</f>
        <v>117.70831502980859</v>
      </c>
      <c r="I496" s="115"/>
      <c r="J496" s="115"/>
    </row>
    <row r="497" spans="1:10" ht="12" customHeight="1">
      <c r="A497" s="522" t="s">
        <v>765</v>
      </c>
      <c r="B497" s="696" t="s">
        <v>1064</v>
      </c>
      <c r="C497" s="309" t="s">
        <v>124</v>
      </c>
      <c r="D497" s="326">
        <v>10</v>
      </c>
      <c r="E497" s="172">
        <v>75027.28</v>
      </c>
      <c r="F497" s="327">
        <v>9561</v>
      </c>
      <c r="G497" s="328">
        <f>SUM(E497/F497)</f>
        <v>7.8472210019872399</v>
      </c>
      <c r="H497" s="329">
        <f>SUM(D497*G497)</f>
        <v>78.472210019872392</v>
      </c>
      <c r="I497" s="115"/>
      <c r="J497" s="115"/>
    </row>
    <row r="498" spans="1:10" ht="12" customHeight="1">
      <c r="A498" s="524"/>
      <c r="B498" s="697"/>
      <c r="C498" s="309" t="s">
        <v>42</v>
      </c>
      <c r="D498" s="326">
        <v>10</v>
      </c>
      <c r="E498" s="182">
        <v>37513.64</v>
      </c>
      <c r="F498" s="327">
        <v>9561</v>
      </c>
      <c r="G498" s="328">
        <f>SUM(E498/F498)</f>
        <v>3.92361050099362</v>
      </c>
      <c r="H498" s="329">
        <f>SUM(D498*G498)</f>
        <v>39.236105009936196</v>
      </c>
      <c r="I498" s="115"/>
      <c r="J498" s="115"/>
    </row>
    <row r="499" spans="1:10" ht="12" customHeight="1">
      <c r="A499" s="725"/>
      <c r="B499" s="726"/>
      <c r="C499" s="308" t="s">
        <v>127</v>
      </c>
      <c r="D499" s="318">
        <f>SUM(D497:D498)</f>
        <v>20</v>
      </c>
      <c r="E499" s="319">
        <f>SUM(E497:E498)</f>
        <v>112540.92</v>
      </c>
      <c r="F499" s="322">
        <f>SUM(F497:F498)</f>
        <v>19122</v>
      </c>
      <c r="G499" s="321">
        <f>SUM(G497:G498)</f>
        <v>11.77083150298086</v>
      </c>
      <c r="H499" s="319">
        <f>SUM(H497:H498)</f>
        <v>117.70831502980859</v>
      </c>
      <c r="I499" s="115"/>
      <c r="J499" s="115"/>
    </row>
    <row r="500" spans="1:10" ht="12" customHeight="1">
      <c r="A500" s="522" t="s">
        <v>768</v>
      </c>
      <c r="B500" s="696" t="s">
        <v>1065</v>
      </c>
      <c r="C500" s="309" t="s">
        <v>123</v>
      </c>
      <c r="D500" s="326">
        <v>10</v>
      </c>
      <c r="E500" s="172">
        <v>75027.28</v>
      </c>
      <c r="F500" s="327">
        <v>9561</v>
      </c>
      <c r="G500" s="328">
        <f>SUM(E500/F500)</f>
        <v>7.8472210019872399</v>
      </c>
      <c r="H500" s="329">
        <f>SUM(D500*G500)</f>
        <v>78.472210019872392</v>
      </c>
      <c r="I500" s="115"/>
      <c r="J500" s="115"/>
    </row>
    <row r="501" spans="1:10" ht="12" customHeight="1">
      <c r="A501" s="524"/>
      <c r="B501" s="697"/>
      <c r="C501" s="309" t="s">
        <v>41</v>
      </c>
      <c r="D501" s="326">
        <v>10</v>
      </c>
      <c r="E501" s="182">
        <v>37513.64</v>
      </c>
      <c r="F501" s="327">
        <v>9561</v>
      </c>
      <c r="G501" s="328">
        <f>SUM(E501/F501)</f>
        <v>3.92361050099362</v>
      </c>
      <c r="H501" s="329">
        <f>SUM(D501*G501)</f>
        <v>39.236105009936196</v>
      </c>
      <c r="I501" s="115"/>
      <c r="J501" s="115"/>
    </row>
    <row r="502" spans="1:10" ht="12" customHeight="1">
      <c r="A502" s="725"/>
      <c r="B502" s="726"/>
      <c r="C502" s="308" t="s">
        <v>127</v>
      </c>
      <c r="D502" s="318">
        <f>SUM(D500:D501)</f>
        <v>20</v>
      </c>
      <c r="E502" s="319">
        <f>SUM(E500:E501)</f>
        <v>112540.92</v>
      </c>
      <c r="F502" s="322">
        <f>SUM(F500:F501)</f>
        <v>19122</v>
      </c>
      <c r="G502" s="321">
        <f>SUM(G500:G501)</f>
        <v>11.77083150298086</v>
      </c>
      <c r="H502" s="319">
        <f>SUM(H500:H501)</f>
        <v>117.70831502980859</v>
      </c>
      <c r="I502" s="115"/>
      <c r="J502" s="115"/>
    </row>
    <row r="503" spans="1:10" ht="12" customHeight="1">
      <c r="A503" s="522" t="s">
        <v>769</v>
      </c>
      <c r="B503" s="696" t="s">
        <v>1066</v>
      </c>
      <c r="C503" s="309" t="s">
        <v>123</v>
      </c>
      <c r="D503" s="326">
        <v>10</v>
      </c>
      <c r="E503" s="172">
        <v>75027.28</v>
      </c>
      <c r="F503" s="327">
        <v>9561</v>
      </c>
      <c r="G503" s="328">
        <f>SUM(E503/F503)</f>
        <v>7.8472210019872399</v>
      </c>
      <c r="H503" s="329">
        <f>SUM(D503*G503)</f>
        <v>78.472210019872392</v>
      </c>
      <c r="I503" s="115"/>
      <c r="J503" s="115"/>
    </row>
    <row r="504" spans="1:10" ht="12" customHeight="1">
      <c r="A504" s="524"/>
      <c r="B504" s="697"/>
      <c r="C504" s="309" t="s">
        <v>41</v>
      </c>
      <c r="D504" s="326">
        <v>10</v>
      </c>
      <c r="E504" s="182">
        <v>37513.64</v>
      </c>
      <c r="F504" s="327">
        <v>9561</v>
      </c>
      <c r="G504" s="328">
        <f>SUM(E504/F504)</f>
        <v>3.92361050099362</v>
      </c>
      <c r="H504" s="329">
        <f>SUM(D504*G504)</f>
        <v>39.236105009936196</v>
      </c>
      <c r="I504" s="115"/>
      <c r="J504" s="115"/>
    </row>
    <row r="505" spans="1:10" ht="12" customHeight="1">
      <c r="A505" s="725"/>
      <c r="B505" s="726"/>
      <c r="C505" s="308" t="s">
        <v>127</v>
      </c>
      <c r="D505" s="318">
        <f>SUM(D503:D504)</f>
        <v>20</v>
      </c>
      <c r="E505" s="319">
        <f>SUM(E503:E504)</f>
        <v>112540.92</v>
      </c>
      <c r="F505" s="322">
        <f>SUM(F503:F504)</f>
        <v>19122</v>
      </c>
      <c r="G505" s="321">
        <f>SUM(G503:G504)</f>
        <v>11.77083150298086</v>
      </c>
      <c r="H505" s="319">
        <f>SUM(H503:H504)</f>
        <v>117.70831502980859</v>
      </c>
      <c r="I505" s="115"/>
      <c r="J505" s="115"/>
    </row>
    <row r="506" spans="1:10" ht="12" customHeight="1">
      <c r="A506" s="522" t="s">
        <v>770</v>
      </c>
      <c r="B506" s="696" t="s">
        <v>1067</v>
      </c>
      <c r="C506" s="309" t="s">
        <v>123</v>
      </c>
      <c r="D506" s="326">
        <v>10</v>
      </c>
      <c r="E506" s="172">
        <v>75027.28</v>
      </c>
      <c r="F506" s="327">
        <v>9561</v>
      </c>
      <c r="G506" s="328">
        <f>SUM(E506/F506)</f>
        <v>7.8472210019872399</v>
      </c>
      <c r="H506" s="329">
        <f>SUM(D506*G506)</f>
        <v>78.472210019872392</v>
      </c>
      <c r="I506" s="115"/>
      <c r="J506" s="115"/>
    </row>
    <row r="507" spans="1:10" ht="12" customHeight="1">
      <c r="A507" s="524"/>
      <c r="B507" s="697"/>
      <c r="C507" s="309" t="s">
        <v>41</v>
      </c>
      <c r="D507" s="326">
        <v>10</v>
      </c>
      <c r="E507" s="182">
        <v>37513.64</v>
      </c>
      <c r="F507" s="327">
        <v>9561</v>
      </c>
      <c r="G507" s="328">
        <f>SUM(E507/F507)</f>
        <v>3.92361050099362</v>
      </c>
      <c r="H507" s="329">
        <f>SUM(D507*G507)</f>
        <v>39.236105009936196</v>
      </c>
      <c r="I507" s="115"/>
      <c r="J507" s="115"/>
    </row>
    <row r="508" spans="1:10" ht="12" customHeight="1">
      <c r="A508" s="725"/>
      <c r="B508" s="726"/>
      <c r="C508" s="308" t="s">
        <v>127</v>
      </c>
      <c r="D508" s="318">
        <f>SUM(D506:D507)</f>
        <v>20</v>
      </c>
      <c r="E508" s="319">
        <f>SUM(E506:E507)</f>
        <v>112540.92</v>
      </c>
      <c r="F508" s="322">
        <f>SUM(F506:F507)</f>
        <v>19122</v>
      </c>
      <c r="G508" s="321">
        <f>SUM(G506:G507)</f>
        <v>11.77083150298086</v>
      </c>
      <c r="H508" s="319">
        <f>SUM(H506:H507)</f>
        <v>117.70831502980859</v>
      </c>
      <c r="I508" s="115"/>
      <c r="J508" s="115"/>
    </row>
    <row r="509" spans="1:10" ht="12" customHeight="1">
      <c r="A509" s="522" t="s">
        <v>771</v>
      </c>
      <c r="B509" s="696" t="s">
        <v>1068</v>
      </c>
      <c r="C509" s="309" t="s">
        <v>123</v>
      </c>
      <c r="D509" s="326">
        <v>10</v>
      </c>
      <c r="E509" s="172">
        <v>75027.28</v>
      </c>
      <c r="F509" s="327">
        <v>9561</v>
      </c>
      <c r="G509" s="328">
        <f>SUM(E509/F509)</f>
        <v>7.8472210019872399</v>
      </c>
      <c r="H509" s="329">
        <f>SUM(D509*G509)</f>
        <v>78.472210019872392</v>
      </c>
      <c r="I509" s="115"/>
      <c r="J509" s="115"/>
    </row>
    <row r="510" spans="1:10" ht="12" customHeight="1">
      <c r="A510" s="524"/>
      <c r="B510" s="697"/>
      <c r="C510" s="309" t="s">
        <v>41</v>
      </c>
      <c r="D510" s="326">
        <v>10</v>
      </c>
      <c r="E510" s="182">
        <v>37513.64</v>
      </c>
      <c r="F510" s="327">
        <v>9561</v>
      </c>
      <c r="G510" s="328">
        <f>SUM(E510/F510)</f>
        <v>3.92361050099362</v>
      </c>
      <c r="H510" s="329">
        <f>SUM(D510*G510)</f>
        <v>39.236105009936196</v>
      </c>
      <c r="I510" s="115"/>
      <c r="J510" s="115"/>
    </row>
    <row r="511" spans="1:10" ht="12" customHeight="1">
      <c r="A511" s="725"/>
      <c r="B511" s="726"/>
      <c r="C511" s="308" t="s">
        <v>127</v>
      </c>
      <c r="D511" s="318">
        <f>SUM(D509:D510)</f>
        <v>20</v>
      </c>
      <c r="E511" s="319">
        <f>SUM(E509:E510)</f>
        <v>112540.92</v>
      </c>
      <c r="F511" s="322">
        <f>SUM(F509:F510)</f>
        <v>19122</v>
      </c>
      <c r="G511" s="321">
        <f>SUM(G509:G510)</f>
        <v>11.77083150298086</v>
      </c>
      <c r="H511" s="319">
        <f>SUM(H509:H510)</f>
        <v>117.70831502980859</v>
      </c>
      <c r="I511" s="115"/>
      <c r="J511" s="115"/>
    </row>
    <row r="512" spans="1:10" ht="12.75" customHeight="1">
      <c r="A512" s="522" t="s">
        <v>688</v>
      </c>
      <c r="B512" s="720" t="s">
        <v>1069</v>
      </c>
      <c r="C512" s="220" t="s">
        <v>128</v>
      </c>
      <c r="D512" s="172">
        <v>19</v>
      </c>
      <c r="E512" s="172">
        <v>75027.28</v>
      </c>
      <c r="F512" s="76">
        <v>9561</v>
      </c>
      <c r="G512" s="315">
        <f>SUM(E512/F512)</f>
        <v>7.8472210019872399</v>
      </c>
      <c r="H512" s="182">
        <f>SUM(D512*G512)</f>
        <v>149.09719903775755</v>
      </c>
      <c r="I512" s="115"/>
      <c r="J512" s="115"/>
    </row>
    <row r="513" spans="1:10" ht="24.75" customHeight="1">
      <c r="A513" s="524"/>
      <c r="B513" s="721"/>
      <c r="C513" s="220" t="s">
        <v>110</v>
      </c>
      <c r="D513" s="172">
        <v>15</v>
      </c>
      <c r="E513" s="182">
        <v>37513.64</v>
      </c>
      <c r="F513" s="76">
        <v>9561</v>
      </c>
      <c r="G513" s="315">
        <f>SUM(E513/F513)</f>
        <v>3.92361050099362</v>
      </c>
      <c r="H513" s="182">
        <f>SUM(D513*G513)</f>
        <v>58.854157514904301</v>
      </c>
      <c r="I513" s="115"/>
      <c r="J513" s="115"/>
    </row>
    <row r="514" spans="1:10">
      <c r="A514" s="725"/>
      <c r="B514" s="726"/>
      <c r="C514" s="305" t="s">
        <v>127</v>
      </c>
      <c r="D514" s="263">
        <f>SUM(D512:D513)</f>
        <v>34</v>
      </c>
      <c r="E514" s="28">
        <f>SUM(E512:E513)</f>
        <v>112540.92</v>
      </c>
      <c r="F514" s="316">
        <f>SUM(F512:F513)</f>
        <v>19122</v>
      </c>
      <c r="G514" s="317">
        <f>SUM(G512:G513)</f>
        <v>11.77083150298086</v>
      </c>
      <c r="H514" s="28">
        <f>SUM(H512:H513)</f>
        <v>207.95135655266185</v>
      </c>
      <c r="I514" s="115"/>
      <c r="J514" s="115"/>
    </row>
    <row r="515" spans="1:10">
      <c r="A515" s="710" t="s">
        <v>689</v>
      </c>
      <c r="B515" s="711"/>
      <c r="C515" s="711"/>
      <c r="D515" s="711"/>
      <c r="E515" s="711"/>
      <c r="F515" s="711"/>
      <c r="G515" s="711"/>
      <c r="H515" s="712"/>
      <c r="I515" s="113"/>
      <c r="J515" s="113"/>
    </row>
    <row r="516" spans="1:10">
      <c r="A516" s="533" t="s">
        <v>830</v>
      </c>
      <c r="B516" s="700" t="s">
        <v>589</v>
      </c>
      <c r="C516" s="220" t="s">
        <v>140</v>
      </c>
      <c r="D516" s="172">
        <f>16*60%</f>
        <v>9.6</v>
      </c>
      <c r="E516" s="172">
        <v>75027.28</v>
      </c>
      <c r="F516" s="76">
        <v>9561</v>
      </c>
      <c r="G516" s="315">
        <f>SUM(E516/F516)</f>
        <v>7.8472210019872399</v>
      </c>
      <c r="H516" s="182">
        <f>SUM(D516*G516)</f>
        <v>75.333321619077495</v>
      </c>
      <c r="I516" s="115"/>
      <c r="J516" s="115"/>
    </row>
    <row r="517" spans="1:10">
      <c r="A517" s="533"/>
      <c r="B517" s="700"/>
      <c r="C517" s="220" t="s">
        <v>3</v>
      </c>
      <c r="D517" s="172">
        <f>16*60%</f>
        <v>9.6</v>
      </c>
      <c r="E517" s="182">
        <v>37513.64</v>
      </c>
      <c r="F517" s="76">
        <v>9561</v>
      </c>
      <c r="G517" s="315">
        <f>SUM(E517/F517)</f>
        <v>3.92361050099362</v>
      </c>
      <c r="H517" s="182">
        <f>SUM(D517*G517)</f>
        <v>37.666660809538747</v>
      </c>
      <c r="I517" s="115"/>
      <c r="J517" s="115"/>
    </row>
    <row r="518" spans="1:10">
      <c r="A518" s="511"/>
      <c r="B518" s="511"/>
      <c r="C518" s="305" t="s">
        <v>127</v>
      </c>
      <c r="D518" s="263">
        <f>SUM(D516:D517)</f>
        <v>19.2</v>
      </c>
      <c r="E518" s="28">
        <f>SUM(E516:E517)</f>
        <v>112540.92</v>
      </c>
      <c r="F518" s="316">
        <f>SUM(F516:F517)</f>
        <v>19122</v>
      </c>
      <c r="G518" s="317">
        <f>SUM(G516:G517)</f>
        <v>11.77083150298086</v>
      </c>
      <c r="H518" s="28">
        <f>SUM(H516:H517)</f>
        <v>112.99998242861625</v>
      </c>
      <c r="I518" s="115"/>
      <c r="J518" s="115"/>
    </row>
    <row r="519" spans="1:10" ht="38.25">
      <c r="A519" s="180" t="s">
        <v>691</v>
      </c>
      <c r="B519" s="297" t="s">
        <v>429</v>
      </c>
      <c r="C519" s="220" t="s">
        <v>122</v>
      </c>
      <c r="D519" s="172">
        <v>12</v>
      </c>
      <c r="E519" s="172">
        <v>75027.28</v>
      </c>
      <c r="F519" s="76">
        <v>9561</v>
      </c>
      <c r="G519" s="315">
        <f>SUM(E519/F519)</f>
        <v>7.8472210019872399</v>
      </c>
      <c r="H519" s="182">
        <f t="shared" ref="H519:H526" si="10">SUM(D519*G519)</f>
        <v>94.166652023846879</v>
      </c>
      <c r="I519" s="113"/>
      <c r="J519" s="113"/>
    </row>
    <row r="520" spans="1:10">
      <c r="A520" s="180"/>
      <c r="B520" s="297"/>
      <c r="C520" s="220" t="s">
        <v>21</v>
      </c>
      <c r="D520" s="172">
        <v>12</v>
      </c>
      <c r="E520" s="182">
        <v>37513.64</v>
      </c>
      <c r="F520" s="76">
        <v>9561</v>
      </c>
      <c r="G520" s="315">
        <f>SUM(E520/F520)</f>
        <v>3.92361050099362</v>
      </c>
      <c r="H520" s="182">
        <f t="shared" si="10"/>
        <v>47.08332601192344</v>
      </c>
      <c r="I520" s="113"/>
      <c r="J520" s="113"/>
    </row>
    <row r="521" spans="1:10">
      <c r="A521" s="180"/>
      <c r="B521" s="297"/>
      <c r="C521" s="220" t="s">
        <v>908</v>
      </c>
      <c r="D521" s="172">
        <v>15</v>
      </c>
      <c r="E521" s="172">
        <v>75027.28</v>
      </c>
      <c r="F521" s="76">
        <v>9561</v>
      </c>
      <c r="G521" s="315">
        <f t="shared" ref="G521:G526" si="11">SUM(E521/F521)</f>
        <v>7.8472210019872399</v>
      </c>
      <c r="H521" s="182">
        <f t="shared" si="10"/>
        <v>117.7083150298086</v>
      </c>
      <c r="I521" s="113"/>
      <c r="J521" s="113"/>
    </row>
    <row r="522" spans="1:10">
      <c r="A522" s="180"/>
      <c r="B522" s="297"/>
      <c r="C522" s="220" t="s">
        <v>909</v>
      </c>
      <c r="D522" s="172">
        <v>15</v>
      </c>
      <c r="E522" s="182">
        <v>37513.64</v>
      </c>
      <c r="F522" s="76">
        <v>9561</v>
      </c>
      <c r="G522" s="315">
        <f t="shared" si="11"/>
        <v>3.92361050099362</v>
      </c>
      <c r="H522" s="182">
        <f t="shared" si="10"/>
        <v>58.854157514904301</v>
      </c>
      <c r="I522" s="113"/>
      <c r="J522" s="113"/>
    </row>
    <row r="523" spans="1:10">
      <c r="A523" s="180"/>
      <c r="B523" s="297"/>
      <c r="C523" s="220" t="s">
        <v>123</v>
      </c>
      <c r="D523" s="172">
        <v>7.5</v>
      </c>
      <c r="E523" s="172">
        <v>75027.28</v>
      </c>
      <c r="F523" s="76">
        <v>9561</v>
      </c>
      <c r="G523" s="315">
        <f t="shared" si="11"/>
        <v>7.8472210019872399</v>
      </c>
      <c r="H523" s="182">
        <f t="shared" si="10"/>
        <v>58.854157514904301</v>
      </c>
      <c r="I523" s="113"/>
      <c r="J523" s="113"/>
    </row>
    <row r="524" spans="1:10">
      <c r="A524" s="180"/>
      <c r="B524" s="297"/>
      <c r="C524" s="220" t="s">
        <v>41</v>
      </c>
      <c r="D524" s="172">
        <v>7.5</v>
      </c>
      <c r="E524" s="182">
        <v>37513.64</v>
      </c>
      <c r="F524" s="76">
        <v>9561</v>
      </c>
      <c r="G524" s="315">
        <f t="shared" si="11"/>
        <v>3.92361050099362</v>
      </c>
      <c r="H524" s="182">
        <f t="shared" si="10"/>
        <v>29.427078757452151</v>
      </c>
      <c r="I524" s="113"/>
      <c r="J524" s="113"/>
    </row>
    <row r="525" spans="1:10">
      <c r="A525" s="180"/>
      <c r="B525" s="297"/>
      <c r="C525" s="220" t="s">
        <v>157</v>
      </c>
      <c r="D525" s="172">
        <v>15</v>
      </c>
      <c r="E525" s="172">
        <v>75027.28</v>
      </c>
      <c r="F525" s="76">
        <v>8939</v>
      </c>
      <c r="G525" s="315">
        <f t="shared" si="11"/>
        <v>8.3932520416153924</v>
      </c>
      <c r="H525" s="182">
        <f t="shared" si="10"/>
        <v>125.89878062423088</v>
      </c>
      <c r="I525" s="113"/>
      <c r="J525" s="113"/>
    </row>
    <row r="526" spans="1:10">
      <c r="A526" s="180"/>
      <c r="B526" s="297"/>
      <c r="C526" s="220" t="s">
        <v>43</v>
      </c>
      <c r="D526" s="172">
        <v>15</v>
      </c>
      <c r="E526" s="182">
        <v>37513.64</v>
      </c>
      <c r="F526" s="76">
        <v>8939</v>
      </c>
      <c r="G526" s="315">
        <f t="shared" si="11"/>
        <v>4.1966260208076962</v>
      </c>
      <c r="H526" s="182">
        <f t="shared" si="10"/>
        <v>62.94939031211544</v>
      </c>
      <c r="I526" s="113"/>
      <c r="J526" s="113"/>
    </row>
    <row r="527" spans="1:10">
      <c r="A527" s="511"/>
      <c r="B527" s="511"/>
      <c r="C527" s="305" t="s">
        <v>127</v>
      </c>
      <c r="D527" s="263">
        <f>SUM(D519:D526)</f>
        <v>99</v>
      </c>
      <c r="E527" s="28">
        <f>SUM(E519:E526)</f>
        <v>450163.68000000005</v>
      </c>
      <c r="F527" s="28">
        <f>SUM(F519:F526)</f>
        <v>75244</v>
      </c>
      <c r="G527" s="28">
        <f>SUM(G519:G526)</f>
        <v>47.902372571365667</v>
      </c>
      <c r="H527" s="28">
        <f>SUM(H519:H526)</f>
        <v>594.94185778918586</v>
      </c>
      <c r="I527" s="113"/>
      <c r="J527" s="113"/>
    </row>
    <row r="528" spans="1:10">
      <c r="A528" s="533" t="s">
        <v>692</v>
      </c>
      <c r="B528" s="700" t="s">
        <v>430</v>
      </c>
      <c r="C528" s="220" t="s">
        <v>122</v>
      </c>
      <c r="D528" s="172">
        <v>12</v>
      </c>
      <c r="E528" s="172">
        <v>75027.28</v>
      </c>
      <c r="F528" s="76">
        <v>9561</v>
      </c>
      <c r="G528" s="315">
        <f>SUM(E528/F528)</f>
        <v>7.8472210019872399</v>
      </c>
      <c r="H528" s="182">
        <f t="shared" ref="H528:H539" si="12">SUM(D528*G528)</f>
        <v>94.166652023846879</v>
      </c>
      <c r="I528" s="113"/>
      <c r="J528" s="113"/>
    </row>
    <row r="529" spans="1:10">
      <c r="A529" s="533"/>
      <c r="B529" s="700"/>
      <c r="C529" s="220" t="s">
        <v>21</v>
      </c>
      <c r="D529" s="172">
        <v>12</v>
      </c>
      <c r="E529" s="182">
        <v>37513.64</v>
      </c>
      <c r="F529" s="76">
        <v>9561</v>
      </c>
      <c r="G529" s="315">
        <f>SUM(E529/F529)</f>
        <v>3.92361050099362</v>
      </c>
      <c r="H529" s="182">
        <f t="shared" si="12"/>
        <v>47.08332601192344</v>
      </c>
      <c r="I529" s="113"/>
      <c r="J529" s="113"/>
    </row>
    <row r="530" spans="1:10">
      <c r="A530" s="533"/>
      <c r="B530" s="700"/>
      <c r="C530" s="220" t="s">
        <v>53</v>
      </c>
      <c r="D530" s="172">
        <v>12</v>
      </c>
      <c r="E530" s="172">
        <v>75027.28</v>
      </c>
      <c r="F530" s="76">
        <v>9561</v>
      </c>
      <c r="G530" s="315">
        <f t="shared" ref="G530:G539" si="13">SUM(E530/F530)</f>
        <v>7.8472210019872399</v>
      </c>
      <c r="H530" s="182">
        <f t="shared" si="12"/>
        <v>94.166652023846879</v>
      </c>
      <c r="I530" s="113"/>
      <c r="J530" s="113"/>
    </row>
    <row r="531" spans="1:10">
      <c r="A531" s="533"/>
      <c r="B531" s="700"/>
      <c r="C531" s="220" t="s">
        <v>54</v>
      </c>
      <c r="D531" s="172">
        <v>12</v>
      </c>
      <c r="E531" s="182">
        <v>37513.64</v>
      </c>
      <c r="F531" s="76">
        <v>9561</v>
      </c>
      <c r="G531" s="315">
        <f t="shared" si="13"/>
        <v>3.92361050099362</v>
      </c>
      <c r="H531" s="182">
        <f t="shared" si="12"/>
        <v>47.08332601192344</v>
      </c>
      <c r="I531" s="113"/>
      <c r="J531" s="113"/>
    </row>
    <row r="532" spans="1:10">
      <c r="A532" s="533"/>
      <c r="B532" s="700"/>
      <c r="C532" s="220" t="s">
        <v>123</v>
      </c>
      <c r="D532" s="172">
        <v>7.5</v>
      </c>
      <c r="E532" s="172">
        <v>75027.28</v>
      </c>
      <c r="F532" s="76">
        <v>9561</v>
      </c>
      <c r="G532" s="315">
        <f t="shared" si="13"/>
        <v>7.8472210019872399</v>
      </c>
      <c r="H532" s="182">
        <f t="shared" si="12"/>
        <v>58.854157514904301</v>
      </c>
      <c r="I532" s="113"/>
      <c r="J532" s="113"/>
    </row>
    <row r="533" spans="1:10">
      <c r="A533" s="533"/>
      <c r="B533" s="700"/>
      <c r="C533" s="220" t="s">
        <v>41</v>
      </c>
      <c r="D533" s="172">
        <v>7.5</v>
      </c>
      <c r="E533" s="182">
        <v>37513.64</v>
      </c>
      <c r="F533" s="76">
        <v>9561</v>
      </c>
      <c r="G533" s="315">
        <f t="shared" si="13"/>
        <v>3.92361050099362</v>
      </c>
      <c r="H533" s="182">
        <f t="shared" si="12"/>
        <v>29.427078757452151</v>
      </c>
      <c r="I533" s="113"/>
      <c r="J533" s="113"/>
    </row>
    <row r="534" spans="1:10">
      <c r="A534" s="533"/>
      <c r="B534" s="700"/>
      <c r="C534" s="220" t="s">
        <v>124</v>
      </c>
      <c r="D534" s="172">
        <v>7.5</v>
      </c>
      <c r="E534" s="172">
        <v>75027.28</v>
      </c>
      <c r="F534" s="76">
        <v>9561</v>
      </c>
      <c r="G534" s="315">
        <f t="shared" si="13"/>
        <v>7.8472210019872399</v>
      </c>
      <c r="H534" s="182">
        <f t="shared" si="12"/>
        <v>58.854157514904301</v>
      </c>
      <c r="I534" s="113"/>
      <c r="J534" s="113"/>
    </row>
    <row r="535" spans="1:10">
      <c r="A535" s="533"/>
      <c r="B535" s="700"/>
      <c r="C535" s="220" t="s">
        <v>42</v>
      </c>
      <c r="D535" s="172">
        <v>7.5</v>
      </c>
      <c r="E535" s="182">
        <v>37513.64</v>
      </c>
      <c r="F535" s="76">
        <v>9561</v>
      </c>
      <c r="G535" s="315">
        <f t="shared" si="13"/>
        <v>3.92361050099362</v>
      </c>
      <c r="H535" s="182">
        <f t="shared" si="12"/>
        <v>29.427078757452151</v>
      </c>
    </row>
    <row r="536" spans="1:10" ht="18" customHeight="1">
      <c r="A536" s="533"/>
      <c r="B536" s="700"/>
      <c r="C536" s="220" t="s">
        <v>126</v>
      </c>
      <c r="D536" s="172">
        <v>15</v>
      </c>
      <c r="E536" s="172">
        <v>75027.28</v>
      </c>
      <c r="F536" s="76">
        <v>8939</v>
      </c>
      <c r="G536" s="315">
        <f t="shared" si="13"/>
        <v>8.3932520416153924</v>
      </c>
      <c r="H536" s="182">
        <f t="shared" si="12"/>
        <v>125.89878062423088</v>
      </c>
    </row>
    <row r="537" spans="1:10">
      <c r="A537" s="533"/>
      <c r="B537" s="700"/>
      <c r="C537" s="220" t="s">
        <v>47</v>
      </c>
      <c r="D537" s="172">
        <v>15</v>
      </c>
      <c r="E537" s="182">
        <v>37513.64</v>
      </c>
      <c r="F537" s="76">
        <v>8939</v>
      </c>
      <c r="G537" s="315">
        <f t="shared" si="13"/>
        <v>4.1966260208076962</v>
      </c>
      <c r="H537" s="182">
        <f t="shared" si="12"/>
        <v>62.94939031211544</v>
      </c>
    </row>
    <row r="538" spans="1:10">
      <c r="A538" s="533"/>
      <c r="B538" s="700"/>
      <c r="C538" s="220" t="s">
        <v>119</v>
      </c>
      <c r="D538" s="172">
        <v>10</v>
      </c>
      <c r="E538" s="172">
        <v>75027.28</v>
      </c>
      <c r="F538" s="76">
        <v>8939</v>
      </c>
      <c r="G538" s="315">
        <f t="shared" si="13"/>
        <v>8.3932520416153924</v>
      </c>
      <c r="H538" s="182">
        <f t="shared" si="12"/>
        <v>83.93252041615392</v>
      </c>
    </row>
    <row r="539" spans="1:10" ht="24">
      <c r="A539" s="533"/>
      <c r="B539" s="700"/>
      <c r="C539" s="219" t="s">
        <v>120</v>
      </c>
      <c r="D539" s="172">
        <v>10</v>
      </c>
      <c r="E539" s="182">
        <v>37513.64</v>
      </c>
      <c r="F539" s="76">
        <v>8939</v>
      </c>
      <c r="G539" s="315">
        <f t="shared" si="13"/>
        <v>4.1966260208076962</v>
      </c>
      <c r="H539" s="182">
        <f t="shared" si="12"/>
        <v>41.96626020807696</v>
      </c>
    </row>
    <row r="540" spans="1:10">
      <c r="A540" s="511"/>
      <c r="B540" s="511"/>
      <c r="C540" s="305" t="s">
        <v>127</v>
      </c>
      <c r="D540" s="272">
        <f>SUM(D528:D539)</f>
        <v>128</v>
      </c>
      <c r="E540" s="272">
        <f>SUM(E528:E539)</f>
        <v>675245.52000000014</v>
      </c>
      <c r="F540" s="272">
        <f>SUM(F528:F539)</f>
        <v>112244</v>
      </c>
      <c r="G540" s="272">
        <f>SUM(G528:G539)</f>
        <v>72.263082136769611</v>
      </c>
      <c r="H540" s="272">
        <f>SUM(H528:H539)</f>
        <v>773.80938017683059</v>
      </c>
    </row>
    <row r="541" spans="1:10" ht="12.75" customHeight="1">
      <c r="A541" s="533" t="s">
        <v>693</v>
      </c>
      <c r="B541" s="700" t="s">
        <v>141</v>
      </c>
      <c r="C541" s="220" t="s">
        <v>126</v>
      </c>
      <c r="D541" s="172">
        <v>15</v>
      </c>
      <c r="E541" s="172">
        <v>75027.28</v>
      </c>
      <c r="F541" s="76">
        <v>8939</v>
      </c>
      <c r="G541" s="315">
        <f t="shared" ref="G541:G548" si="14">SUM(E541/F541)</f>
        <v>8.3932520416153924</v>
      </c>
      <c r="H541" s="182">
        <f t="shared" ref="H541:H548" si="15">SUM(D541*G541)</f>
        <v>125.89878062423088</v>
      </c>
    </row>
    <row r="542" spans="1:10" ht="22.5" customHeight="1">
      <c r="A542" s="533"/>
      <c r="B542" s="700"/>
      <c r="C542" s="220" t="s">
        <v>47</v>
      </c>
      <c r="D542" s="172">
        <v>15</v>
      </c>
      <c r="E542" s="182">
        <v>37513.64</v>
      </c>
      <c r="F542" s="76">
        <v>8939</v>
      </c>
      <c r="G542" s="315">
        <f t="shared" si="14"/>
        <v>4.1966260208076962</v>
      </c>
      <c r="H542" s="182">
        <f t="shared" si="15"/>
        <v>62.94939031211544</v>
      </c>
    </row>
    <row r="543" spans="1:10" ht="12.75" customHeight="1">
      <c r="A543" s="533"/>
      <c r="B543" s="700"/>
      <c r="C543" s="220" t="s">
        <v>130</v>
      </c>
      <c r="D543" s="172">
        <v>7.5</v>
      </c>
      <c r="E543" s="172">
        <v>75027.28</v>
      </c>
      <c r="F543" s="76">
        <v>9561</v>
      </c>
      <c r="G543" s="315">
        <f t="shared" si="14"/>
        <v>7.8472210019872399</v>
      </c>
      <c r="H543" s="182">
        <f t="shared" si="15"/>
        <v>58.854157514904301</v>
      </c>
    </row>
    <row r="544" spans="1:10" ht="12.75" customHeight="1">
      <c r="A544" s="533"/>
      <c r="B544" s="700"/>
      <c r="C544" s="220" t="s">
        <v>49</v>
      </c>
      <c r="D544" s="172">
        <v>7.5</v>
      </c>
      <c r="E544" s="182">
        <v>37513.64</v>
      </c>
      <c r="F544" s="76">
        <v>9561</v>
      </c>
      <c r="G544" s="315">
        <f t="shared" si="14"/>
        <v>3.92361050099362</v>
      </c>
      <c r="H544" s="182">
        <f t="shared" si="15"/>
        <v>29.427078757452151</v>
      </c>
    </row>
    <row r="545" spans="1:10" ht="12.75" customHeight="1">
      <c r="A545" s="533"/>
      <c r="B545" s="700"/>
      <c r="C545" s="220" t="s">
        <v>122</v>
      </c>
      <c r="D545" s="172">
        <v>12</v>
      </c>
      <c r="E545" s="172">
        <v>75027.28</v>
      </c>
      <c r="F545" s="76">
        <v>9561</v>
      </c>
      <c r="G545" s="315">
        <f t="shared" si="14"/>
        <v>7.8472210019872399</v>
      </c>
      <c r="H545" s="182">
        <f t="shared" si="15"/>
        <v>94.166652023846879</v>
      </c>
    </row>
    <row r="546" spans="1:10" ht="12.75" customHeight="1">
      <c r="A546" s="533"/>
      <c r="B546" s="700"/>
      <c r="C546" s="220" t="s">
        <v>21</v>
      </c>
      <c r="D546" s="172">
        <v>12</v>
      </c>
      <c r="E546" s="182">
        <v>37513.64</v>
      </c>
      <c r="F546" s="76">
        <v>9561</v>
      </c>
      <c r="G546" s="315">
        <f t="shared" si="14"/>
        <v>3.92361050099362</v>
      </c>
      <c r="H546" s="182">
        <f t="shared" si="15"/>
        <v>47.08332601192344</v>
      </c>
    </row>
    <row r="547" spans="1:10" ht="12.75" customHeight="1">
      <c r="A547" s="533"/>
      <c r="B547" s="700"/>
      <c r="C547" s="220" t="s">
        <v>119</v>
      </c>
      <c r="D547" s="172">
        <v>10</v>
      </c>
      <c r="E547" s="172">
        <v>75027.28</v>
      </c>
      <c r="F547" s="76">
        <v>8939</v>
      </c>
      <c r="G547" s="315">
        <f t="shared" si="14"/>
        <v>8.3932520416153924</v>
      </c>
      <c r="H547" s="182">
        <f t="shared" si="15"/>
        <v>83.93252041615392</v>
      </c>
    </row>
    <row r="548" spans="1:10" ht="12.75" customHeight="1">
      <c r="A548" s="533"/>
      <c r="B548" s="700"/>
      <c r="C548" s="219" t="s">
        <v>120</v>
      </c>
      <c r="D548" s="172">
        <v>10</v>
      </c>
      <c r="E548" s="182">
        <v>37513.64</v>
      </c>
      <c r="F548" s="76">
        <v>8939</v>
      </c>
      <c r="G548" s="315">
        <f t="shared" si="14"/>
        <v>4.1966260208076962</v>
      </c>
      <c r="H548" s="182">
        <f t="shared" si="15"/>
        <v>41.96626020807696</v>
      </c>
    </row>
    <row r="549" spans="1:10" ht="12.75" customHeight="1">
      <c r="A549" s="511"/>
      <c r="B549" s="511"/>
      <c r="C549" s="305" t="s">
        <v>127</v>
      </c>
      <c r="D549" s="263">
        <f>SUM(D541:D548)</f>
        <v>89</v>
      </c>
      <c r="E549" s="28">
        <f>SUM(E541:E548)</f>
        <v>450163.68000000005</v>
      </c>
      <c r="F549" s="316">
        <f>SUM(F541:F548)</f>
        <v>74000</v>
      </c>
      <c r="G549" s="317">
        <f>SUM(G541:G548)</f>
        <v>48.721419130807895</v>
      </c>
      <c r="H549" s="28">
        <f>SUM(H541:H548)</f>
        <v>544.27816586870404</v>
      </c>
    </row>
    <row r="550" spans="1:10" ht="12.75" customHeight="1">
      <c r="A550" s="533" t="s">
        <v>829</v>
      </c>
      <c r="B550" s="700" t="s">
        <v>45</v>
      </c>
      <c r="C550" s="707" t="s">
        <v>75</v>
      </c>
      <c r="D550" s="708">
        <v>10.5</v>
      </c>
      <c r="E550" s="706">
        <v>37513.64</v>
      </c>
      <c r="F550" s="709">
        <v>9561</v>
      </c>
      <c r="G550" s="705">
        <f>E550/F550</f>
        <v>3.92361050099362</v>
      </c>
      <c r="H550" s="706">
        <f>D550*G550</f>
        <v>41.197910260433012</v>
      </c>
    </row>
    <row r="551" spans="1:10" ht="12.75" customHeight="1">
      <c r="A551" s="533"/>
      <c r="B551" s="700"/>
      <c r="C551" s="707"/>
      <c r="D551" s="708"/>
      <c r="E551" s="706"/>
      <c r="F551" s="709"/>
      <c r="G551" s="705"/>
      <c r="H551" s="706"/>
    </row>
    <row r="552" spans="1:10" ht="12.75" customHeight="1">
      <c r="A552" s="511"/>
      <c r="B552" s="511"/>
      <c r="C552" s="305" t="s">
        <v>127</v>
      </c>
      <c r="D552" s="263">
        <f>SUM(D550:D550)</f>
        <v>10.5</v>
      </c>
      <c r="E552" s="28">
        <f>SUM(E550:E550)</f>
        <v>37513.64</v>
      </c>
      <c r="F552" s="316">
        <f>SUM(F550:F550)</f>
        <v>9561</v>
      </c>
      <c r="G552" s="317">
        <f>SUM(G550:G550)</f>
        <v>3.92361050099362</v>
      </c>
      <c r="H552" s="28">
        <f>SUM(H550:H550)</f>
        <v>41.197910260433012</v>
      </c>
    </row>
    <row r="553" spans="1:10">
      <c r="A553" s="717" t="s">
        <v>694</v>
      </c>
      <c r="B553" s="717"/>
      <c r="C553" s="717"/>
      <c r="D553" s="717"/>
      <c r="E553" s="717"/>
      <c r="F553" s="717"/>
      <c r="G553" s="717"/>
      <c r="H553" s="717"/>
    </row>
    <row r="554" spans="1:10" ht="38.25">
      <c r="A554" s="185" t="s">
        <v>517</v>
      </c>
      <c r="B554" s="296" t="s">
        <v>1075</v>
      </c>
      <c r="C554" s="220" t="s">
        <v>53</v>
      </c>
      <c r="D554" s="172">
        <v>30</v>
      </c>
      <c r="E554" s="172">
        <v>75027.28</v>
      </c>
      <c r="F554" s="172">
        <v>7445</v>
      </c>
      <c r="G554" s="315">
        <f>E554/F554</f>
        <v>10.077539288112828</v>
      </c>
      <c r="H554" s="182">
        <f>G554*D554</f>
        <v>302.32617864338482</v>
      </c>
    </row>
    <row r="555" spans="1:10">
      <c r="A555" s="185"/>
      <c r="B555" s="297"/>
      <c r="C555" s="305" t="s">
        <v>127</v>
      </c>
      <c r="D555" s="263">
        <f>D554</f>
        <v>30</v>
      </c>
      <c r="E555" s="263">
        <f>E554</f>
        <v>75027.28</v>
      </c>
      <c r="F555" s="263">
        <f>F554</f>
        <v>7445</v>
      </c>
      <c r="G555" s="317">
        <f>G554</f>
        <v>10.077539288112828</v>
      </c>
      <c r="H555" s="28">
        <f>H554</f>
        <v>302.32617864338482</v>
      </c>
    </row>
    <row r="556" spans="1:10" ht="25.5">
      <c r="A556" s="185" t="s">
        <v>518</v>
      </c>
      <c r="B556" s="296" t="s">
        <v>1076</v>
      </c>
      <c r="C556" s="220" t="s">
        <v>53</v>
      </c>
      <c r="D556" s="172">
        <v>30</v>
      </c>
      <c r="E556" s="172">
        <v>75027.28</v>
      </c>
      <c r="F556" s="172">
        <v>7445</v>
      </c>
      <c r="G556" s="315">
        <f>E556/F556</f>
        <v>10.077539288112828</v>
      </c>
      <c r="H556" s="182">
        <f>G556*D556</f>
        <v>302.32617864338482</v>
      </c>
    </row>
    <row r="557" spans="1:10">
      <c r="A557" s="185"/>
      <c r="B557" s="297"/>
      <c r="C557" s="305" t="s">
        <v>127</v>
      </c>
      <c r="D557" s="263">
        <f>SUM(D556)</f>
        <v>30</v>
      </c>
      <c r="E557" s="263">
        <f>SUM(E556)</f>
        <v>75027.28</v>
      </c>
      <c r="F557" s="263">
        <f>SUM(F556)</f>
        <v>7445</v>
      </c>
      <c r="G557" s="317">
        <f>SUM(G556)</f>
        <v>10.077539288112828</v>
      </c>
      <c r="H557" s="28">
        <f>SUM(H556)</f>
        <v>302.32617864338482</v>
      </c>
    </row>
    <row r="558" spans="1:10">
      <c r="A558" s="702" t="s">
        <v>695</v>
      </c>
      <c r="B558" s="703"/>
      <c r="C558" s="703"/>
      <c r="D558" s="703"/>
      <c r="E558" s="703"/>
      <c r="F558" s="703"/>
      <c r="G558" s="703"/>
      <c r="H558" s="704"/>
      <c r="I558" s="115"/>
      <c r="J558" s="115"/>
    </row>
    <row r="559" spans="1:10" ht="25.5">
      <c r="A559" s="185" t="s">
        <v>720</v>
      </c>
      <c r="B559" s="296" t="s">
        <v>1077</v>
      </c>
      <c r="C559" s="220" t="s">
        <v>772</v>
      </c>
      <c r="D559" s="263">
        <v>15</v>
      </c>
      <c r="E559" s="182">
        <v>37513.64</v>
      </c>
      <c r="F559" s="76">
        <v>9561</v>
      </c>
      <c r="G559" s="315">
        <f t="shared" ref="G559:G577" si="16">SUM(E559/F559)</f>
        <v>3.92361050099362</v>
      </c>
      <c r="H559" s="28">
        <f>SUM(D559*G559)</f>
        <v>58.854157514904301</v>
      </c>
      <c r="I559" s="115"/>
      <c r="J559" s="115"/>
    </row>
    <row r="560" spans="1:10" ht="25.5">
      <c r="A560" s="185" t="s">
        <v>721</v>
      </c>
      <c r="B560" s="296" t="s">
        <v>1078</v>
      </c>
      <c r="C560" s="220" t="s">
        <v>772</v>
      </c>
      <c r="D560" s="263">
        <v>20</v>
      </c>
      <c r="E560" s="182">
        <v>37513.64</v>
      </c>
      <c r="F560" s="76">
        <v>9561</v>
      </c>
      <c r="G560" s="315">
        <f>SUM(E560/F560)</f>
        <v>3.92361050099362</v>
      </c>
      <c r="H560" s="28">
        <f>SUM(D560*G560)</f>
        <v>78.472210019872392</v>
      </c>
      <c r="I560" s="115"/>
      <c r="J560" s="115"/>
    </row>
    <row r="561" spans="1:10">
      <c r="A561" s="185" t="s">
        <v>722</v>
      </c>
      <c r="B561" s="296" t="s">
        <v>6</v>
      </c>
      <c r="C561" s="220" t="s">
        <v>772</v>
      </c>
      <c r="D561" s="263">
        <v>10</v>
      </c>
      <c r="E561" s="182">
        <v>37513.64</v>
      </c>
      <c r="F561" s="76">
        <v>9561</v>
      </c>
      <c r="G561" s="315">
        <f t="shared" si="16"/>
        <v>3.92361050099362</v>
      </c>
      <c r="H561" s="28">
        <f>SUM(D561*G561)</f>
        <v>39.236105009936196</v>
      </c>
      <c r="I561" s="115"/>
      <c r="J561" s="115"/>
    </row>
    <row r="562" spans="1:10">
      <c r="A562" s="185" t="s">
        <v>723</v>
      </c>
      <c r="B562" s="296" t="s">
        <v>7</v>
      </c>
      <c r="C562" s="220" t="s">
        <v>772</v>
      </c>
      <c r="D562" s="263">
        <v>10</v>
      </c>
      <c r="E562" s="182">
        <v>37513.64</v>
      </c>
      <c r="F562" s="76">
        <v>9561</v>
      </c>
      <c r="G562" s="315">
        <f t="shared" si="16"/>
        <v>3.92361050099362</v>
      </c>
      <c r="H562" s="28">
        <f t="shared" ref="H562:H577" si="17">G562*D562</f>
        <v>39.236105009936196</v>
      </c>
      <c r="I562" s="115"/>
      <c r="J562" s="115"/>
    </row>
    <row r="563" spans="1:10">
      <c r="A563" s="185" t="s">
        <v>724</v>
      </c>
      <c r="B563" s="296" t="s">
        <v>1079</v>
      </c>
      <c r="C563" s="220" t="s">
        <v>772</v>
      </c>
      <c r="D563" s="263">
        <v>10</v>
      </c>
      <c r="E563" s="182">
        <v>37513.64</v>
      </c>
      <c r="F563" s="76">
        <v>9561</v>
      </c>
      <c r="G563" s="315">
        <f t="shared" si="16"/>
        <v>3.92361050099362</v>
      </c>
      <c r="H563" s="28">
        <f t="shared" si="17"/>
        <v>39.236105009936196</v>
      </c>
      <c r="I563" s="115"/>
      <c r="J563" s="115"/>
    </row>
    <row r="564" spans="1:10">
      <c r="A564" s="185" t="s">
        <v>725</v>
      </c>
      <c r="B564" s="296" t="s">
        <v>8</v>
      </c>
      <c r="C564" s="220" t="s">
        <v>772</v>
      </c>
      <c r="D564" s="263">
        <v>10</v>
      </c>
      <c r="E564" s="182">
        <v>37513.64</v>
      </c>
      <c r="F564" s="76">
        <v>9561</v>
      </c>
      <c r="G564" s="315">
        <f t="shared" si="16"/>
        <v>3.92361050099362</v>
      </c>
      <c r="H564" s="28">
        <f t="shared" si="17"/>
        <v>39.236105009936196</v>
      </c>
      <c r="I564" s="115"/>
      <c r="J564" s="115"/>
    </row>
    <row r="565" spans="1:10">
      <c r="A565" s="185" t="s">
        <v>726</v>
      </c>
      <c r="B565" s="296" t="s">
        <v>9</v>
      </c>
      <c r="C565" s="220" t="s">
        <v>772</v>
      </c>
      <c r="D565" s="263">
        <v>10</v>
      </c>
      <c r="E565" s="182">
        <v>37513.64</v>
      </c>
      <c r="F565" s="76">
        <v>9561</v>
      </c>
      <c r="G565" s="315">
        <f t="shared" si="16"/>
        <v>3.92361050099362</v>
      </c>
      <c r="H565" s="28">
        <f t="shared" si="17"/>
        <v>39.236105009936196</v>
      </c>
      <c r="I565" s="115"/>
      <c r="J565" s="115"/>
    </row>
    <row r="566" spans="1:10" ht="25.5">
      <c r="A566" s="185" t="s">
        <v>727</v>
      </c>
      <c r="B566" s="296" t="s">
        <v>10</v>
      </c>
      <c r="C566" s="220" t="s">
        <v>772</v>
      </c>
      <c r="D566" s="263">
        <v>10</v>
      </c>
      <c r="E566" s="182">
        <v>37513.64</v>
      </c>
      <c r="F566" s="76">
        <v>9561</v>
      </c>
      <c r="G566" s="315">
        <f t="shared" si="16"/>
        <v>3.92361050099362</v>
      </c>
      <c r="H566" s="28">
        <f t="shared" si="17"/>
        <v>39.236105009936196</v>
      </c>
      <c r="I566" s="115"/>
      <c r="J566" s="115"/>
    </row>
    <row r="567" spans="1:10" ht="25.5">
      <c r="A567" s="185" t="s">
        <v>728</v>
      </c>
      <c r="B567" s="296" t="s">
        <v>1080</v>
      </c>
      <c r="C567" s="220" t="s">
        <v>772</v>
      </c>
      <c r="D567" s="263">
        <v>10</v>
      </c>
      <c r="E567" s="182">
        <v>37513.64</v>
      </c>
      <c r="F567" s="76">
        <v>9561</v>
      </c>
      <c r="G567" s="315">
        <f t="shared" si="16"/>
        <v>3.92361050099362</v>
      </c>
      <c r="H567" s="28">
        <f t="shared" si="17"/>
        <v>39.236105009936196</v>
      </c>
      <c r="I567" s="115"/>
      <c r="J567" s="115"/>
    </row>
    <row r="568" spans="1:10" ht="25.5">
      <c r="A568" s="185" t="s">
        <v>729</v>
      </c>
      <c r="B568" s="296" t="s">
        <v>11</v>
      </c>
      <c r="C568" s="220" t="s">
        <v>772</v>
      </c>
      <c r="D568" s="263">
        <v>10</v>
      </c>
      <c r="E568" s="182">
        <v>37513.64</v>
      </c>
      <c r="F568" s="76">
        <v>9561</v>
      </c>
      <c r="G568" s="315">
        <f t="shared" si="16"/>
        <v>3.92361050099362</v>
      </c>
      <c r="H568" s="28">
        <f t="shared" si="17"/>
        <v>39.236105009936196</v>
      </c>
      <c r="I568" s="115"/>
      <c r="J568" s="115"/>
    </row>
    <row r="569" spans="1:10" ht="25.5">
      <c r="A569" s="185" t="s">
        <v>731</v>
      </c>
      <c r="B569" s="296" t="s">
        <v>1081</v>
      </c>
      <c r="C569" s="220" t="s">
        <v>772</v>
      </c>
      <c r="D569" s="263">
        <v>25</v>
      </c>
      <c r="E569" s="182">
        <v>37513.64</v>
      </c>
      <c r="F569" s="76">
        <v>9561</v>
      </c>
      <c r="G569" s="315">
        <f t="shared" si="16"/>
        <v>3.92361050099362</v>
      </c>
      <c r="H569" s="28">
        <f t="shared" si="17"/>
        <v>98.090262524840497</v>
      </c>
      <c r="I569" s="115"/>
      <c r="J569" s="115"/>
    </row>
    <row r="570" spans="1:10" s="12" customFormat="1" ht="25.5">
      <c r="A570" s="185" t="s">
        <v>732</v>
      </c>
      <c r="B570" s="296" t="s">
        <v>1082</v>
      </c>
      <c r="C570" s="220" t="s">
        <v>772</v>
      </c>
      <c r="D570" s="263">
        <v>20</v>
      </c>
      <c r="E570" s="182">
        <v>37513.64</v>
      </c>
      <c r="F570" s="76">
        <v>9561</v>
      </c>
      <c r="G570" s="315">
        <f t="shared" si="16"/>
        <v>3.92361050099362</v>
      </c>
      <c r="H570" s="28">
        <f t="shared" si="17"/>
        <v>78.472210019872392</v>
      </c>
      <c r="I570" s="18"/>
      <c r="J570" s="18"/>
    </row>
    <row r="571" spans="1:10" s="12" customFormat="1" ht="25.5">
      <c r="A571" s="185" t="s">
        <v>733</v>
      </c>
      <c r="B571" s="296" t="s">
        <v>1083</v>
      </c>
      <c r="C571" s="220" t="s">
        <v>772</v>
      </c>
      <c r="D571" s="263">
        <v>15</v>
      </c>
      <c r="E571" s="182">
        <v>37513.64</v>
      </c>
      <c r="F571" s="76">
        <v>9561</v>
      </c>
      <c r="G571" s="315">
        <f t="shared" si="16"/>
        <v>3.92361050099362</v>
      </c>
      <c r="H571" s="28">
        <f t="shared" si="17"/>
        <v>58.854157514904301</v>
      </c>
      <c r="I571" s="18"/>
      <c r="J571" s="18"/>
    </row>
    <row r="572" spans="1:10" s="12" customFormat="1">
      <c r="A572" s="185" t="s">
        <v>734</v>
      </c>
      <c r="B572" s="296" t="s">
        <v>1084</v>
      </c>
      <c r="C572" s="220" t="s">
        <v>772</v>
      </c>
      <c r="D572" s="263">
        <v>15</v>
      </c>
      <c r="E572" s="182">
        <v>37513.64</v>
      </c>
      <c r="F572" s="76">
        <v>9561</v>
      </c>
      <c r="G572" s="315">
        <f t="shared" si="16"/>
        <v>3.92361050099362</v>
      </c>
      <c r="H572" s="28">
        <f t="shared" si="17"/>
        <v>58.854157514904301</v>
      </c>
      <c r="I572" s="18"/>
      <c r="J572" s="18"/>
    </row>
    <row r="573" spans="1:10" s="12" customFormat="1" ht="25.5">
      <c r="A573" s="185" t="s">
        <v>735</v>
      </c>
      <c r="B573" s="296" t="s">
        <v>1085</v>
      </c>
      <c r="C573" s="220" t="s">
        <v>772</v>
      </c>
      <c r="D573" s="263">
        <v>25</v>
      </c>
      <c r="E573" s="182">
        <v>37513.64</v>
      </c>
      <c r="F573" s="76">
        <v>9561</v>
      </c>
      <c r="G573" s="315">
        <f t="shared" si="16"/>
        <v>3.92361050099362</v>
      </c>
      <c r="H573" s="28">
        <f t="shared" si="17"/>
        <v>98.090262524840497</v>
      </c>
      <c r="I573" s="18"/>
      <c r="J573" s="18"/>
    </row>
    <row r="574" spans="1:10" s="12" customFormat="1" ht="38.25">
      <c r="A574" s="185" t="s">
        <v>736</v>
      </c>
      <c r="B574" s="296" t="s">
        <v>1086</v>
      </c>
      <c r="C574" s="220" t="s">
        <v>772</v>
      </c>
      <c r="D574" s="263">
        <v>20</v>
      </c>
      <c r="E574" s="182">
        <v>37513.64</v>
      </c>
      <c r="F574" s="76">
        <v>9561</v>
      </c>
      <c r="G574" s="315">
        <f t="shared" si="16"/>
        <v>3.92361050099362</v>
      </c>
      <c r="H574" s="28">
        <f t="shared" si="17"/>
        <v>78.472210019872392</v>
      </c>
      <c r="I574" s="18"/>
      <c r="J574" s="18"/>
    </row>
    <row r="575" spans="1:10" s="12" customFormat="1" ht="25.5">
      <c r="A575" s="185" t="s">
        <v>737</v>
      </c>
      <c r="B575" s="296" t="s">
        <v>1087</v>
      </c>
      <c r="C575" s="220" t="s">
        <v>772</v>
      </c>
      <c r="D575" s="263">
        <v>15</v>
      </c>
      <c r="E575" s="182">
        <v>37513.64</v>
      </c>
      <c r="F575" s="76">
        <v>9561</v>
      </c>
      <c r="G575" s="315">
        <f t="shared" si="16"/>
        <v>3.92361050099362</v>
      </c>
      <c r="H575" s="28">
        <f t="shared" si="17"/>
        <v>58.854157514904301</v>
      </c>
      <c r="I575" s="18"/>
      <c r="J575" s="18"/>
    </row>
    <row r="576" spans="1:10" s="12" customFormat="1" ht="25.5">
      <c r="A576" s="185" t="s">
        <v>738</v>
      </c>
      <c r="B576" s="302" t="s">
        <v>195</v>
      </c>
      <c r="C576" s="220" t="s">
        <v>772</v>
      </c>
      <c r="D576" s="263">
        <v>20</v>
      </c>
      <c r="E576" s="182">
        <v>37513.64</v>
      </c>
      <c r="F576" s="76">
        <v>9561</v>
      </c>
      <c r="G576" s="315">
        <f t="shared" si="16"/>
        <v>3.92361050099362</v>
      </c>
      <c r="H576" s="28">
        <f t="shared" si="17"/>
        <v>78.472210019872392</v>
      </c>
      <c r="I576" s="18"/>
      <c r="J576" s="18"/>
    </row>
    <row r="577" spans="1:10" s="12" customFormat="1">
      <c r="A577" s="185" t="s">
        <v>739</v>
      </c>
      <c r="B577" s="302" t="s">
        <v>876</v>
      </c>
      <c r="C577" s="220" t="s">
        <v>772</v>
      </c>
      <c r="D577" s="263">
        <v>40</v>
      </c>
      <c r="E577" s="182">
        <v>37513.64</v>
      </c>
      <c r="F577" s="76">
        <v>9561</v>
      </c>
      <c r="G577" s="315">
        <f t="shared" si="16"/>
        <v>3.92361050099362</v>
      </c>
      <c r="H577" s="28">
        <f t="shared" si="17"/>
        <v>156.94442003974478</v>
      </c>
      <c r="I577" s="18"/>
      <c r="J577" s="18"/>
    </row>
    <row r="578" spans="1:10" s="12" customFormat="1">
      <c r="A578" s="703" t="s">
        <v>696</v>
      </c>
      <c r="B578" s="703"/>
      <c r="C578" s="703"/>
      <c r="D578" s="703"/>
      <c r="E578" s="703"/>
      <c r="F578" s="703"/>
      <c r="G578" s="703"/>
      <c r="H578" s="703"/>
      <c r="I578" s="18"/>
      <c r="J578" s="18"/>
    </row>
    <row r="579" spans="1:10" ht="38.25">
      <c r="A579" s="185" t="s">
        <v>440</v>
      </c>
      <c r="B579" s="296" t="s">
        <v>1088</v>
      </c>
      <c r="C579" s="220" t="s">
        <v>436</v>
      </c>
      <c r="D579" s="263">
        <v>8</v>
      </c>
      <c r="E579" s="182">
        <v>37513.64</v>
      </c>
      <c r="F579" s="76">
        <v>8939</v>
      </c>
      <c r="G579" s="315">
        <f>SUM(E579/F579)</f>
        <v>4.1966260208076962</v>
      </c>
      <c r="H579" s="28">
        <f>SUM(D579*G579)</f>
        <v>33.57300816646157</v>
      </c>
    </row>
    <row r="580" spans="1:10" ht="51">
      <c r="A580" s="185" t="s">
        <v>441</v>
      </c>
      <c r="B580" s="296" t="s">
        <v>1089</v>
      </c>
      <c r="C580" s="220" t="s">
        <v>436</v>
      </c>
      <c r="D580" s="263">
        <v>12</v>
      </c>
      <c r="E580" s="182">
        <v>37513.64</v>
      </c>
      <c r="F580" s="76">
        <v>8939</v>
      </c>
      <c r="G580" s="315">
        <f t="shared" ref="G580:G588" si="18">SUM(E580/F580)</f>
        <v>4.1966260208076962</v>
      </c>
      <c r="H580" s="28">
        <f t="shared" ref="H580:H588" si="19">SUM(D580*G580)</f>
        <v>50.359512249692358</v>
      </c>
    </row>
    <row r="581" spans="1:10" ht="38.25">
      <c r="A581" s="185" t="s">
        <v>442</v>
      </c>
      <c r="B581" s="296" t="s">
        <v>1090</v>
      </c>
      <c r="C581" s="220" t="s">
        <v>436</v>
      </c>
      <c r="D581" s="263">
        <v>8</v>
      </c>
      <c r="E581" s="182">
        <v>37513.64</v>
      </c>
      <c r="F581" s="76">
        <v>8939</v>
      </c>
      <c r="G581" s="315">
        <f t="shared" si="18"/>
        <v>4.1966260208076962</v>
      </c>
      <c r="H581" s="28">
        <f t="shared" si="19"/>
        <v>33.57300816646157</v>
      </c>
    </row>
    <row r="582" spans="1:10" ht="25.5">
      <c r="A582" s="185" t="s">
        <v>443</v>
      </c>
      <c r="B582" s="296" t="s">
        <v>1091</v>
      </c>
      <c r="C582" s="220" t="s">
        <v>436</v>
      </c>
      <c r="D582" s="263">
        <v>8</v>
      </c>
      <c r="E582" s="182">
        <v>37513.64</v>
      </c>
      <c r="F582" s="76">
        <v>8939</v>
      </c>
      <c r="G582" s="315">
        <f t="shared" si="18"/>
        <v>4.1966260208076962</v>
      </c>
      <c r="H582" s="28">
        <f t="shared" si="19"/>
        <v>33.57300816646157</v>
      </c>
    </row>
    <row r="583" spans="1:10" ht="25.5">
      <c r="A583" s="185" t="s">
        <v>444</v>
      </c>
      <c r="B583" s="296" t="s">
        <v>1092</v>
      </c>
      <c r="C583" s="220" t="s">
        <v>436</v>
      </c>
      <c r="D583" s="263">
        <v>16</v>
      </c>
      <c r="E583" s="182">
        <v>37513.64</v>
      </c>
      <c r="F583" s="76">
        <v>8939</v>
      </c>
      <c r="G583" s="315">
        <f t="shared" si="18"/>
        <v>4.1966260208076962</v>
      </c>
      <c r="H583" s="28">
        <f t="shared" si="19"/>
        <v>67.146016332923139</v>
      </c>
    </row>
    <row r="584" spans="1:10">
      <c r="A584" s="185" t="s">
        <v>445</v>
      </c>
      <c r="B584" s="296" t="s">
        <v>1093</v>
      </c>
      <c r="C584" s="220" t="s">
        <v>436</v>
      </c>
      <c r="D584" s="263">
        <v>16</v>
      </c>
      <c r="E584" s="182">
        <v>37513.64</v>
      </c>
      <c r="F584" s="76">
        <v>8939</v>
      </c>
      <c r="G584" s="315">
        <f t="shared" si="18"/>
        <v>4.1966260208076962</v>
      </c>
      <c r="H584" s="28">
        <f t="shared" si="19"/>
        <v>67.146016332923139</v>
      </c>
    </row>
    <row r="585" spans="1:10" ht="38.25">
      <c r="A585" s="185" t="s">
        <v>446</v>
      </c>
      <c r="B585" s="296" t="s">
        <v>1094</v>
      </c>
      <c r="C585" s="220" t="s">
        <v>436</v>
      </c>
      <c r="D585" s="263">
        <v>16</v>
      </c>
      <c r="E585" s="182">
        <v>37513.64</v>
      </c>
      <c r="F585" s="76">
        <v>8939</v>
      </c>
      <c r="G585" s="315">
        <f t="shared" si="18"/>
        <v>4.1966260208076962</v>
      </c>
      <c r="H585" s="28">
        <f t="shared" si="19"/>
        <v>67.146016332923139</v>
      </c>
    </row>
    <row r="586" spans="1:10" ht="25.5">
      <c r="A586" s="185" t="s">
        <v>447</v>
      </c>
      <c r="B586" s="296" t="s">
        <v>1095</v>
      </c>
      <c r="C586" s="220" t="s">
        <v>436</v>
      </c>
      <c r="D586" s="263">
        <v>8</v>
      </c>
      <c r="E586" s="182">
        <v>37513.64</v>
      </c>
      <c r="F586" s="76">
        <v>8939</v>
      </c>
      <c r="G586" s="315">
        <f t="shared" si="18"/>
        <v>4.1966260208076962</v>
      </c>
      <c r="H586" s="28">
        <f t="shared" si="19"/>
        <v>33.57300816646157</v>
      </c>
    </row>
    <row r="587" spans="1:10" ht="38.25">
      <c r="A587" s="185" t="s">
        <v>448</v>
      </c>
      <c r="B587" s="296" t="s">
        <v>1096</v>
      </c>
      <c r="C587" s="220" t="s">
        <v>436</v>
      </c>
      <c r="D587" s="263">
        <v>16</v>
      </c>
      <c r="E587" s="182">
        <v>37513.64</v>
      </c>
      <c r="F587" s="76">
        <v>8939</v>
      </c>
      <c r="G587" s="315">
        <f t="shared" si="18"/>
        <v>4.1966260208076962</v>
      </c>
      <c r="H587" s="28">
        <f t="shared" si="19"/>
        <v>67.146016332923139</v>
      </c>
    </row>
    <row r="588" spans="1:10" ht="49.5" customHeight="1">
      <c r="A588" s="185" t="s">
        <v>449</v>
      </c>
      <c r="B588" s="296" t="s">
        <v>1097</v>
      </c>
      <c r="C588" s="220" t="s">
        <v>436</v>
      </c>
      <c r="D588" s="263">
        <v>8</v>
      </c>
      <c r="E588" s="182">
        <v>37513.64</v>
      </c>
      <c r="F588" s="76">
        <v>8939</v>
      </c>
      <c r="G588" s="315">
        <f t="shared" si="18"/>
        <v>4.1966260208076962</v>
      </c>
      <c r="H588" s="28">
        <f t="shared" si="19"/>
        <v>33.57300816646157</v>
      </c>
    </row>
    <row r="589" spans="1:10">
      <c r="A589" s="185" t="s">
        <v>450</v>
      </c>
      <c r="B589" s="296" t="s">
        <v>1098</v>
      </c>
      <c r="C589" s="220" t="s">
        <v>436</v>
      </c>
      <c r="D589" s="263">
        <v>12</v>
      </c>
      <c r="E589" s="182">
        <v>37513.64</v>
      </c>
      <c r="F589" s="76">
        <v>8939</v>
      </c>
      <c r="G589" s="315">
        <f>SUM(E589/F589)</f>
        <v>4.1966260208076962</v>
      </c>
      <c r="H589" s="28">
        <f>SUM(D589*G589)</f>
        <v>50.359512249692358</v>
      </c>
    </row>
    <row r="590" spans="1:10" ht="19.5" customHeight="1">
      <c r="A590" s="522" t="s">
        <v>1139</v>
      </c>
      <c r="B590" s="742" t="s">
        <v>1140</v>
      </c>
      <c r="C590" s="310" t="s">
        <v>53</v>
      </c>
      <c r="D590" s="283">
        <v>15</v>
      </c>
      <c r="E590" s="283">
        <v>86338</v>
      </c>
      <c r="F590" s="249">
        <v>10652.4</v>
      </c>
      <c r="G590" s="330">
        <f>SUM(E590/F590)</f>
        <v>8.1050279749164513</v>
      </c>
      <c r="H590" s="248">
        <f>SUM(D590*G590)</f>
        <v>121.57541962374677</v>
      </c>
      <c r="I590" s="202"/>
      <c r="J590" s="202"/>
    </row>
    <row r="591" spans="1:10" ht="22.5" customHeight="1">
      <c r="A591" s="524"/>
      <c r="B591" s="743"/>
      <c r="C591" s="310" t="s">
        <v>3</v>
      </c>
      <c r="D591" s="283">
        <v>15</v>
      </c>
      <c r="E591" s="283">
        <v>43169</v>
      </c>
      <c r="F591" s="249">
        <v>10652.4</v>
      </c>
      <c r="G591" s="330">
        <f>SUM(E591/F591)</f>
        <v>4.0525139874582257</v>
      </c>
      <c r="H591" s="248">
        <f>SUM(D591*G591)</f>
        <v>60.787709811873384</v>
      </c>
      <c r="I591" s="202"/>
      <c r="J591" s="202"/>
    </row>
    <row r="592" spans="1:10">
      <c r="A592" s="744"/>
      <c r="B592" s="599"/>
      <c r="C592" s="311" t="s">
        <v>127</v>
      </c>
      <c r="D592" s="331">
        <f>SUM(D590:D591)</f>
        <v>30</v>
      </c>
      <c r="E592" s="331">
        <f>SUM(E590:E591)</f>
        <v>129507</v>
      </c>
      <c r="F592" s="332">
        <f>SUM(F590:F591)</f>
        <v>21304.799999999999</v>
      </c>
      <c r="G592" s="333">
        <f>SUM(G590:G591)</f>
        <v>12.157541962374676</v>
      </c>
      <c r="H592" s="334">
        <f>SUM(H590:H591)</f>
        <v>182.36312943562015</v>
      </c>
      <c r="I592" s="202"/>
      <c r="J592" s="202"/>
    </row>
    <row r="593" spans="1:10">
      <c r="A593" s="185"/>
      <c r="B593" s="303"/>
      <c r="C593" s="220"/>
      <c r="D593" s="263"/>
      <c r="E593" s="182"/>
      <c r="F593" s="76"/>
      <c r="G593" s="315"/>
      <c r="H593" s="28"/>
      <c r="I593" s="202"/>
      <c r="J593" s="202"/>
    </row>
    <row r="594" spans="1:10">
      <c r="A594" s="628" t="s">
        <v>834</v>
      </c>
      <c r="B594" s="628"/>
      <c r="C594" s="628"/>
      <c r="D594" s="628"/>
      <c r="E594" s="628"/>
      <c r="F594" s="628"/>
      <c r="G594" s="628"/>
      <c r="H594" s="628"/>
      <c r="I594" s="116"/>
      <c r="J594" s="116"/>
    </row>
    <row r="595" spans="1:10">
      <c r="A595" s="628" t="s">
        <v>835</v>
      </c>
      <c r="B595" s="628"/>
      <c r="C595" s="628"/>
      <c r="D595" s="628"/>
      <c r="E595" s="628"/>
      <c r="F595" s="628"/>
      <c r="G595" s="628"/>
      <c r="H595" s="628"/>
    </row>
    <row r="596" spans="1:10">
      <c r="A596" s="533" t="s">
        <v>575</v>
      </c>
      <c r="B596" s="700" t="s">
        <v>598</v>
      </c>
      <c r="C596" s="219" t="s">
        <v>774</v>
      </c>
      <c r="D596" s="172">
        <v>30</v>
      </c>
      <c r="E596" s="172">
        <v>75027.28</v>
      </c>
      <c r="F596" s="76">
        <v>8877</v>
      </c>
      <c r="G596" s="315">
        <f>SUM(E596/F596)</f>
        <v>8.4518733806466155</v>
      </c>
      <c r="H596" s="182">
        <f>SUM(D596*G596)</f>
        <v>253.55620141939846</v>
      </c>
    </row>
    <row r="597" spans="1:10">
      <c r="A597" s="533"/>
      <c r="B597" s="700"/>
      <c r="C597" s="219" t="s">
        <v>775</v>
      </c>
      <c r="D597" s="172">
        <v>110</v>
      </c>
      <c r="E597" s="172">
        <v>37513.64</v>
      </c>
      <c r="F597" s="76">
        <v>8877</v>
      </c>
      <c r="G597" s="315">
        <f>SUM(E597/F597)</f>
        <v>4.2259366903233078</v>
      </c>
      <c r="H597" s="182">
        <f>SUM(D597*G597)</f>
        <v>464.85303593556387</v>
      </c>
    </row>
    <row r="598" spans="1:10">
      <c r="A598" s="533"/>
      <c r="B598" s="700"/>
      <c r="C598" s="219" t="s">
        <v>776</v>
      </c>
      <c r="D598" s="172">
        <v>30</v>
      </c>
      <c r="E598" s="172">
        <v>75027.28</v>
      </c>
      <c r="F598" s="76">
        <v>9494.5</v>
      </c>
      <c r="G598" s="315">
        <f>SUM(E598/F598)</f>
        <v>7.9021833693190793</v>
      </c>
      <c r="H598" s="182">
        <f>SUM(D598*G598)</f>
        <v>237.06550107957239</v>
      </c>
    </row>
    <row r="599" spans="1:10">
      <c r="A599" s="533"/>
      <c r="B599" s="700"/>
      <c r="C599" s="219" t="s">
        <v>777</v>
      </c>
      <c r="D599" s="172">
        <v>30</v>
      </c>
      <c r="E599" s="172">
        <v>37513.64</v>
      </c>
      <c r="F599" s="76">
        <v>8877</v>
      </c>
      <c r="G599" s="315">
        <f>SUM(E599/F599)</f>
        <v>4.2259366903233078</v>
      </c>
      <c r="H599" s="182">
        <f>SUM(D599*G599)</f>
        <v>126.77810070969923</v>
      </c>
    </row>
    <row r="600" spans="1:10">
      <c r="A600" s="511"/>
      <c r="B600" s="511"/>
      <c r="C600" s="305" t="s">
        <v>127</v>
      </c>
      <c r="D600" s="263">
        <f>SUM(D596:D599)</f>
        <v>200</v>
      </c>
      <c r="E600" s="263">
        <f>SUM(E596:E599)</f>
        <v>225081.84000000003</v>
      </c>
      <c r="F600" s="316">
        <f>SUM(F596:F599)</f>
        <v>36125.5</v>
      </c>
      <c r="G600" s="317">
        <f>SUM(G596:G599)</f>
        <v>24.80593013061231</v>
      </c>
      <c r="H600" s="28">
        <f>SUM(H596:H599)</f>
        <v>1082.252839144234</v>
      </c>
    </row>
    <row r="601" spans="1:10">
      <c r="A601" s="533" t="s">
        <v>514</v>
      </c>
      <c r="B601" s="700" t="s">
        <v>778</v>
      </c>
      <c r="C601" s="219" t="s">
        <v>774</v>
      </c>
      <c r="D601" s="172">
        <v>30</v>
      </c>
      <c r="E601" s="172">
        <v>75027.28</v>
      </c>
      <c r="F601" s="76">
        <v>8877</v>
      </c>
      <c r="G601" s="315">
        <f>SUM(E601/F601)</f>
        <v>8.4518733806466155</v>
      </c>
      <c r="H601" s="182">
        <f>SUM(D601*G601)</f>
        <v>253.55620141939846</v>
      </c>
    </row>
    <row r="602" spans="1:10">
      <c r="A602" s="533"/>
      <c r="B602" s="700"/>
      <c r="C602" s="219" t="s">
        <v>775</v>
      </c>
      <c r="D602" s="172">
        <v>90</v>
      </c>
      <c r="E602" s="172">
        <v>37513.64</v>
      </c>
      <c r="F602" s="76">
        <v>8877</v>
      </c>
      <c r="G602" s="315">
        <f>SUM(E602/F602)</f>
        <v>4.2259366903233078</v>
      </c>
      <c r="H602" s="182">
        <f>SUM(D602*G602)</f>
        <v>380.33430212909769</v>
      </c>
    </row>
    <row r="603" spans="1:10">
      <c r="A603" s="533"/>
      <c r="B603" s="700"/>
      <c r="C603" s="219" t="s">
        <v>776</v>
      </c>
      <c r="D603" s="172">
        <v>30</v>
      </c>
      <c r="E603" s="172">
        <v>75027.28</v>
      </c>
      <c r="F603" s="76">
        <v>9494.5</v>
      </c>
      <c r="G603" s="315">
        <f>SUM(E603/F603)</f>
        <v>7.9021833693190793</v>
      </c>
      <c r="H603" s="182">
        <f>SUM(D603*G603)</f>
        <v>237.06550107957239</v>
      </c>
    </row>
    <row r="604" spans="1:10">
      <c r="A604" s="533"/>
      <c r="B604" s="700"/>
      <c r="C604" s="219" t="s">
        <v>777</v>
      </c>
      <c r="D604" s="172">
        <v>30</v>
      </c>
      <c r="E604" s="172">
        <v>37513.64</v>
      </c>
      <c r="F604" s="76">
        <v>8877</v>
      </c>
      <c r="G604" s="315">
        <f>SUM(E604/F604)</f>
        <v>4.2259366903233078</v>
      </c>
      <c r="H604" s="182">
        <f>SUM(D604*G604)</f>
        <v>126.77810070969923</v>
      </c>
    </row>
    <row r="605" spans="1:10">
      <c r="A605" s="511"/>
      <c r="B605" s="511"/>
      <c r="C605" s="305" t="s">
        <v>127</v>
      </c>
      <c r="D605" s="263">
        <f>SUM(D601:D604)</f>
        <v>180</v>
      </c>
      <c r="E605" s="263">
        <f>SUM(E601:E604)</f>
        <v>225081.84000000003</v>
      </c>
      <c r="F605" s="316">
        <f>SUM(F601:F604)</f>
        <v>36125.5</v>
      </c>
      <c r="G605" s="317">
        <f>SUM(G601:G604)</f>
        <v>24.80593013061231</v>
      </c>
      <c r="H605" s="28">
        <f>SUM(H601:H604)</f>
        <v>997.73410533776769</v>
      </c>
    </row>
    <row r="606" spans="1:10">
      <c r="A606" s="533" t="s">
        <v>698</v>
      </c>
      <c r="B606" s="700" t="s">
        <v>527</v>
      </c>
      <c r="C606" s="219" t="s">
        <v>774</v>
      </c>
      <c r="D606" s="172">
        <v>15</v>
      </c>
      <c r="E606" s="172">
        <v>75027.28</v>
      </c>
      <c r="F606" s="76">
        <v>8877</v>
      </c>
      <c r="G606" s="315">
        <f>SUM(E606/F606)</f>
        <v>8.4518733806466155</v>
      </c>
      <c r="H606" s="182">
        <f>SUM(D606*G606)</f>
        <v>126.77810070969923</v>
      </c>
    </row>
    <row r="607" spans="1:10">
      <c r="A607" s="533"/>
      <c r="B607" s="700"/>
      <c r="C607" s="219" t="s">
        <v>775</v>
      </c>
      <c r="D607" s="172">
        <v>45</v>
      </c>
      <c r="E607" s="172">
        <v>37513.64</v>
      </c>
      <c r="F607" s="76">
        <v>8877</v>
      </c>
      <c r="G607" s="315">
        <f>SUM(E607/F607)</f>
        <v>4.2259366903233078</v>
      </c>
      <c r="H607" s="182">
        <f>SUM(D607*G607)</f>
        <v>190.16715106454885</v>
      </c>
    </row>
    <row r="608" spans="1:10">
      <c r="A608" s="511"/>
      <c r="B608" s="511"/>
      <c r="C608" s="305" t="s">
        <v>127</v>
      </c>
      <c r="D608" s="263">
        <f>SUM(D606:D607)</f>
        <v>60</v>
      </c>
      <c r="E608" s="263">
        <f>SUM(E606:E607)</f>
        <v>112540.92</v>
      </c>
      <c r="F608" s="316">
        <f>SUM(F606:F607)</f>
        <v>17754</v>
      </c>
      <c r="G608" s="317">
        <f>SUM(G606:G607)</f>
        <v>12.677810070969922</v>
      </c>
      <c r="H608" s="28">
        <f>SUM(H606:H607)</f>
        <v>316.94525177424805</v>
      </c>
    </row>
    <row r="609" spans="1:8">
      <c r="A609" s="533" t="s">
        <v>740</v>
      </c>
      <c r="B609" s="700" t="s">
        <v>528</v>
      </c>
      <c r="C609" s="219" t="s">
        <v>774</v>
      </c>
      <c r="D609" s="172">
        <v>15</v>
      </c>
      <c r="E609" s="172">
        <v>75027.28</v>
      </c>
      <c r="F609" s="76">
        <v>8877</v>
      </c>
      <c r="G609" s="315">
        <f>SUM(E609/F609)</f>
        <v>8.4518733806466155</v>
      </c>
      <c r="H609" s="182">
        <f>SUM(D609*G609)</f>
        <v>126.77810070969923</v>
      </c>
    </row>
    <row r="610" spans="1:8">
      <c r="A610" s="533"/>
      <c r="B610" s="700"/>
      <c r="C610" s="219" t="s">
        <v>775</v>
      </c>
      <c r="D610" s="172">
        <v>45</v>
      </c>
      <c r="E610" s="172">
        <v>37513.64</v>
      </c>
      <c r="F610" s="76">
        <v>8877</v>
      </c>
      <c r="G610" s="315">
        <f>SUM(E610/F610)</f>
        <v>4.2259366903233078</v>
      </c>
      <c r="H610" s="182">
        <f>SUM(D610*G610)</f>
        <v>190.16715106454885</v>
      </c>
    </row>
    <row r="611" spans="1:8">
      <c r="A611" s="511"/>
      <c r="B611" s="511"/>
      <c r="C611" s="305" t="s">
        <v>127</v>
      </c>
      <c r="D611" s="263">
        <f>SUM(D609:D610)</f>
        <v>60</v>
      </c>
      <c r="E611" s="263">
        <f>SUM(E609:E610)</f>
        <v>112540.92</v>
      </c>
      <c r="F611" s="316">
        <f>SUM(F609:F610)</f>
        <v>17754</v>
      </c>
      <c r="G611" s="317">
        <f>SUM(G609:G610)</f>
        <v>12.677810070969922</v>
      </c>
      <c r="H611" s="28">
        <f>SUM(H609:H610)</f>
        <v>316.94525177424805</v>
      </c>
    </row>
    <row r="612" spans="1:8">
      <c r="A612" s="628" t="s">
        <v>630</v>
      </c>
      <c r="B612" s="628"/>
      <c r="C612" s="628"/>
      <c r="D612" s="628"/>
      <c r="E612" s="628"/>
      <c r="F612" s="628"/>
      <c r="G612" s="628"/>
      <c r="H612" s="628"/>
    </row>
    <row r="613" spans="1:8">
      <c r="A613" s="533" t="s">
        <v>699</v>
      </c>
      <c r="B613" s="696" t="s">
        <v>877</v>
      </c>
      <c r="C613" s="219" t="s">
        <v>776</v>
      </c>
      <c r="D613" s="172">
        <v>60</v>
      </c>
      <c r="E613" s="172">
        <v>75027.28</v>
      </c>
      <c r="F613" s="76">
        <v>9494.5</v>
      </c>
      <c r="G613" s="315">
        <f>SUM(E613/F613)</f>
        <v>7.9021833693190793</v>
      </c>
      <c r="H613" s="182">
        <f>SUM(D613*G613)</f>
        <v>474.13100215914477</v>
      </c>
    </row>
    <row r="614" spans="1:8">
      <c r="A614" s="533"/>
      <c r="B614" s="701"/>
      <c r="C614" s="219" t="s">
        <v>777</v>
      </c>
      <c r="D614" s="172">
        <v>60</v>
      </c>
      <c r="E614" s="172">
        <v>37513.64</v>
      </c>
      <c r="F614" s="76">
        <v>8877</v>
      </c>
      <c r="G614" s="315">
        <f>SUM(E614/F614)</f>
        <v>4.2259366903233078</v>
      </c>
      <c r="H614" s="182">
        <f>SUM(D614*G614)</f>
        <v>253.55620141939846</v>
      </c>
    </row>
    <row r="615" spans="1:8">
      <c r="A615" s="511"/>
      <c r="B615" s="511"/>
      <c r="C615" s="305" t="s">
        <v>127</v>
      </c>
      <c r="D615" s="263">
        <f>SUM(D613:D614)</f>
        <v>120</v>
      </c>
      <c r="E615" s="263">
        <f>SUM(E613:E614)</f>
        <v>112540.92</v>
      </c>
      <c r="F615" s="316">
        <f>SUM(F613:F614)</f>
        <v>18371.5</v>
      </c>
      <c r="G615" s="317">
        <f>SUM(G613:G614)</f>
        <v>12.128120059642388</v>
      </c>
      <c r="H615" s="28">
        <f>SUM(H613:H614)</f>
        <v>727.68720357854318</v>
      </c>
    </row>
    <row r="616" spans="1:8">
      <c r="A616" s="628" t="s">
        <v>631</v>
      </c>
      <c r="B616" s="628"/>
      <c r="C616" s="628"/>
      <c r="D616" s="628"/>
      <c r="E616" s="628"/>
      <c r="F616" s="628"/>
      <c r="G616" s="628"/>
      <c r="H616" s="628"/>
    </row>
    <row r="617" spans="1:8">
      <c r="A617" s="533" t="s">
        <v>700</v>
      </c>
      <c r="B617" s="700" t="s">
        <v>779</v>
      </c>
      <c r="C617" s="219" t="s">
        <v>125</v>
      </c>
      <c r="D617" s="172">
        <v>90</v>
      </c>
      <c r="E617" s="172">
        <v>75027.28</v>
      </c>
      <c r="F617" s="76">
        <v>9494.5</v>
      </c>
      <c r="G617" s="315">
        <f>SUM(E617/F617)</f>
        <v>7.9021833693190793</v>
      </c>
      <c r="H617" s="182">
        <f>SUM(D617*G617)</f>
        <v>711.19650323871713</v>
      </c>
    </row>
    <row r="618" spans="1:8">
      <c r="A618" s="533"/>
      <c r="B618" s="700"/>
      <c r="C618" s="219" t="s">
        <v>775</v>
      </c>
      <c r="D618" s="172">
        <v>150</v>
      </c>
      <c r="E618" s="172">
        <v>37513.64</v>
      </c>
      <c r="F618" s="76">
        <v>8877</v>
      </c>
      <c r="G618" s="315">
        <f>SUM(E618/F618)</f>
        <v>4.2259366903233078</v>
      </c>
      <c r="H618" s="182">
        <f>SUM(D618*G618)</f>
        <v>633.89050354849621</v>
      </c>
    </row>
    <row r="619" spans="1:8">
      <c r="A619" s="533"/>
      <c r="B619" s="700"/>
      <c r="C619" s="219" t="s">
        <v>125</v>
      </c>
      <c r="D619" s="172">
        <v>90</v>
      </c>
      <c r="E619" s="172">
        <v>75027.28</v>
      </c>
      <c r="F619" s="76">
        <v>9494.5</v>
      </c>
      <c r="G619" s="315">
        <f>SUM(E619/F619)</f>
        <v>7.9021833693190793</v>
      </c>
      <c r="H619" s="182">
        <f>SUM(D619*G619)</f>
        <v>711.19650323871713</v>
      </c>
    </row>
    <row r="620" spans="1:8">
      <c r="A620" s="180"/>
      <c r="B620" s="297"/>
      <c r="C620" s="219" t="s">
        <v>776</v>
      </c>
      <c r="D620" s="172">
        <v>90</v>
      </c>
      <c r="E620" s="172">
        <v>75027.28</v>
      </c>
      <c r="F620" s="76">
        <v>9494.5</v>
      </c>
      <c r="G620" s="315">
        <f>SUM(E620/F620)</f>
        <v>7.9021833693190793</v>
      </c>
      <c r="H620" s="182">
        <f>SUM(D620*G620)</f>
        <v>711.19650323871713</v>
      </c>
    </row>
    <row r="621" spans="1:8">
      <c r="A621" s="180"/>
      <c r="B621" s="297"/>
      <c r="C621" s="219" t="s">
        <v>777</v>
      </c>
      <c r="D621" s="172">
        <v>90</v>
      </c>
      <c r="E621" s="172">
        <v>37513.64</v>
      </c>
      <c r="F621" s="76">
        <v>8877</v>
      </c>
      <c r="G621" s="315">
        <f>SUM(E621/F621)</f>
        <v>4.2259366903233078</v>
      </c>
      <c r="H621" s="182">
        <f>SUM(D621*G621)</f>
        <v>380.33430212909769</v>
      </c>
    </row>
    <row r="622" spans="1:8">
      <c r="A622" s="511"/>
      <c r="B622" s="511"/>
      <c r="C622" s="305" t="s">
        <v>127</v>
      </c>
      <c r="D622" s="263">
        <f>SUM(D617:D619)</f>
        <v>330</v>
      </c>
      <c r="E622" s="263">
        <f>SUM(E617:E619)</f>
        <v>187568.2</v>
      </c>
      <c r="F622" s="316">
        <f>SUM(F617:F619)</f>
        <v>27866</v>
      </c>
      <c r="G622" s="317">
        <f>SUM(G617:G619)</f>
        <v>20.030303428961467</v>
      </c>
      <c r="H622" s="28">
        <f>H617+H618+H619+H620+H621</f>
        <v>3147.8143153937449</v>
      </c>
    </row>
    <row r="623" spans="1:8">
      <c r="A623" s="533" t="s">
        <v>701</v>
      </c>
      <c r="B623" s="700" t="s">
        <v>780</v>
      </c>
      <c r="C623" s="219" t="s">
        <v>125</v>
      </c>
      <c r="D623" s="172">
        <v>120</v>
      </c>
      <c r="E623" s="172">
        <v>75027.28</v>
      </c>
      <c r="F623" s="76">
        <v>9494.5</v>
      </c>
      <c r="G623" s="315">
        <f>SUM(E623/F623)</f>
        <v>7.9021833693190793</v>
      </c>
      <c r="H623" s="182">
        <f>SUM(D623*G623)</f>
        <v>948.26200431828954</v>
      </c>
    </row>
    <row r="624" spans="1:8">
      <c r="A624" s="533"/>
      <c r="B624" s="700"/>
      <c r="C624" s="219" t="s">
        <v>775</v>
      </c>
      <c r="D624" s="172">
        <v>180</v>
      </c>
      <c r="E624" s="172">
        <v>37513.64</v>
      </c>
      <c r="F624" s="76">
        <v>8877</v>
      </c>
      <c r="G624" s="315">
        <f>SUM(E624/F624)</f>
        <v>4.2259366903233078</v>
      </c>
      <c r="H624" s="182">
        <f>SUM(D624*G624)</f>
        <v>760.66860425819539</v>
      </c>
    </row>
    <row r="625" spans="1:8">
      <c r="A625" s="533"/>
      <c r="B625" s="700"/>
      <c r="C625" s="219" t="s">
        <v>776</v>
      </c>
      <c r="D625" s="172">
        <v>120</v>
      </c>
      <c r="E625" s="172">
        <v>75027.28</v>
      </c>
      <c r="F625" s="76">
        <v>9494.5</v>
      </c>
      <c r="G625" s="315">
        <f>SUM(E625/F625)</f>
        <v>7.9021833693190793</v>
      </c>
      <c r="H625" s="182">
        <f>SUM(D625*G625)</f>
        <v>948.26200431828954</v>
      </c>
    </row>
    <row r="626" spans="1:8">
      <c r="A626" s="533"/>
      <c r="B626" s="700"/>
      <c r="C626" s="219" t="s">
        <v>777</v>
      </c>
      <c r="D626" s="172">
        <v>120</v>
      </c>
      <c r="E626" s="172">
        <v>37513.64</v>
      </c>
      <c r="F626" s="76">
        <v>8877</v>
      </c>
      <c r="G626" s="315">
        <f>SUM(E626/F626)</f>
        <v>4.2259366903233078</v>
      </c>
      <c r="H626" s="182">
        <f>SUM(D626*G626)</f>
        <v>507.11240283879692</v>
      </c>
    </row>
    <row r="627" spans="1:8">
      <c r="A627" s="533"/>
      <c r="B627" s="700"/>
      <c r="C627" s="219" t="s">
        <v>125</v>
      </c>
      <c r="D627" s="172">
        <v>120</v>
      </c>
      <c r="E627" s="172">
        <v>75027.28</v>
      </c>
      <c r="F627" s="76">
        <v>9494.5</v>
      </c>
      <c r="G627" s="315">
        <f>SUM(E627/F627)</f>
        <v>7.9021833693190793</v>
      </c>
      <c r="H627" s="182">
        <f>SUM(D627*G627)</f>
        <v>948.26200431828954</v>
      </c>
    </row>
    <row r="628" spans="1:8">
      <c r="A628" s="511"/>
      <c r="B628" s="511"/>
      <c r="C628" s="305" t="s">
        <v>127</v>
      </c>
      <c r="D628" s="263">
        <f>SUM(D623:D627)</f>
        <v>660</v>
      </c>
      <c r="E628" s="263">
        <f>SUM(E623:E627)</f>
        <v>300109.12</v>
      </c>
      <c r="F628" s="316">
        <f>SUM(F623:F627)</f>
        <v>46237.5</v>
      </c>
      <c r="G628" s="317">
        <f>SUM(G623:G627)</f>
        <v>32.158423488603859</v>
      </c>
      <c r="H628" s="28">
        <f>SUM(H623:H627)</f>
        <v>4112.5670200518607</v>
      </c>
    </row>
    <row r="629" spans="1:8">
      <c r="A629" s="533" t="s">
        <v>702</v>
      </c>
      <c r="B629" s="700" t="s">
        <v>781</v>
      </c>
      <c r="C629" s="219" t="s">
        <v>125</v>
      </c>
      <c r="D629" s="172">
        <v>90</v>
      </c>
      <c r="E629" s="172">
        <v>75027.28</v>
      </c>
      <c r="F629" s="76">
        <v>9494.5</v>
      </c>
      <c r="G629" s="315">
        <f>SUM(E629/F629)</f>
        <v>7.9021833693190793</v>
      </c>
      <c r="H629" s="182">
        <f>SUM(D629*G629)</f>
        <v>711.19650323871713</v>
      </c>
    </row>
    <row r="630" spans="1:8">
      <c r="A630" s="533"/>
      <c r="B630" s="700"/>
      <c r="C630" s="219" t="s">
        <v>775</v>
      </c>
      <c r="D630" s="172">
        <v>150</v>
      </c>
      <c r="E630" s="172">
        <v>37513.64</v>
      </c>
      <c r="F630" s="76">
        <v>8877</v>
      </c>
      <c r="G630" s="315">
        <f>SUM(E630/F630)</f>
        <v>4.2259366903233078</v>
      </c>
      <c r="H630" s="182">
        <f>SUM(D630*G630)</f>
        <v>633.89050354849621</v>
      </c>
    </row>
    <row r="631" spans="1:8">
      <c r="A631" s="533"/>
      <c r="B631" s="700"/>
      <c r="C631" s="219" t="s">
        <v>776</v>
      </c>
      <c r="D631" s="172">
        <v>90</v>
      </c>
      <c r="E631" s="172">
        <v>75027.28</v>
      </c>
      <c r="F631" s="76">
        <v>9494.5</v>
      </c>
      <c r="G631" s="315">
        <f>SUM(E631/F631)</f>
        <v>7.9021833693190793</v>
      </c>
      <c r="H631" s="182">
        <f>SUM(D631*G631)</f>
        <v>711.19650323871713</v>
      </c>
    </row>
    <row r="632" spans="1:8">
      <c r="A632" s="533"/>
      <c r="B632" s="700"/>
      <c r="C632" s="219" t="s">
        <v>777</v>
      </c>
      <c r="D632" s="172">
        <v>90</v>
      </c>
      <c r="E632" s="172">
        <v>37513.64</v>
      </c>
      <c r="F632" s="76">
        <v>8877</v>
      </c>
      <c r="G632" s="315">
        <f>SUM(E632/F632)</f>
        <v>4.2259366903233078</v>
      </c>
      <c r="H632" s="182">
        <f>SUM(D632*G632)</f>
        <v>380.33430212909769</v>
      </c>
    </row>
    <row r="633" spans="1:8">
      <c r="A633" s="533"/>
      <c r="B633" s="700"/>
      <c r="C633" s="219" t="s">
        <v>125</v>
      </c>
      <c r="D633" s="172">
        <v>90</v>
      </c>
      <c r="E633" s="172">
        <v>75027.28</v>
      </c>
      <c r="F633" s="76">
        <v>9494.5</v>
      </c>
      <c r="G633" s="315">
        <f>SUM(E633/F633)</f>
        <v>7.9021833693190793</v>
      </c>
      <c r="H633" s="182">
        <f>SUM(D633*G633)</f>
        <v>711.19650323871713</v>
      </c>
    </row>
    <row r="634" spans="1:8">
      <c r="A634" s="511"/>
      <c r="B634" s="511"/>
      <c r="C634" s="305" t="s">
        <v>127</v>
      </c>
      <c r="D634" s="263">
        <f>SUM(D629:D633)</f>
        <v>510</v>
      </c>
      <c r="E634" s="263">
        <f>SUM(E629:E633)</f>
        <v>300109.12</v>
      </c>
      <c r="F634" s="316">
        <f>SUM(F629:F633)</f>
        <v>46237.5</v>
      </c>
      <c r="G634" s="317">
        <f>SUM(G629:G633)</f>
        <v>32.158423488603859</v>
      </c>
      <c r="H634" s="28">
        <f>SUM(H629:H633)</f>
        <v>3147.8143153937449</v>
      </c>
    </row>
    <row r="635" spans="1:8">
      <c r="A635" s="533" t="s">
        <v>703</v>
      </c>
      <c r="B635" s="700" t="s">
        <v>782</v>
      </c>
      <c r="C635" s="219" t="s">
        <v>125</v>
      </c>
      <c r="D635" s="172">
        <v>90</v>
      </c>
      <c r="E635" s="172">
        <v>75027.28</v>
      </c>
      <c r="F635" s="76">
        <v>8877</v>
      </c>
      <c r="G635" s="315">
        <f>SUM(E635/F635)</f>
        <v>8.4518733806466155</v>
      </c>
      <c r="H635" s="182">
        <f>SUM(D635*G635)</f>
        <v>760.66860425819539</v>
      </c>
    </row>
    <row r="636" spans="1:8">
      <c r="A636" s="533"/>
      <c r="B636" s="700"/>
      <c r="C636" s="219" t="s">
        <v>775</v>
      </c>
      <c r="D636" s="172">
        <v>150</v>
      </c>
      <c r="E636" s="172">
        <v>37513.64</v>
      </c>
      <c r="F636" s="76">
        <v>8877</v>
      </c>
      <c r="G636" s="315">
        <f>SUM(E636/F636)</f>
        <v>4.2259366903233078</v>
      </c>
      <c r="H636" s="182">
        <f>SUM(D636*G636)</f>
        <v>633.89050354849621</v>
      </c>
    </row>
    <row r="637" spans="1:8">
      <c r="A637" s="533"/>
      <c r="B637" s="700"/>
      <c r="C637" s="219" t="s">
        <v>776</v>
      </c>
      <c r="D637" s="172">
        <v>90</v>
      </c>
      <c r="E637" s="172">
        <v>75027.28</v>
      </c>
      <c r="F637" s="76">
        <v>9494.5</v>
      </c>
      <c r="G637" s="315">
        <f>SUM(E637/F637)</f>
        <v>7.9021833693190793</v>
      </c>
      <c r="H637" s="182">
        <f>SUM(D637*G637)</f>
        <v>711.19650323871713</v>
      </c>
    </row>
    <row r="638" spans="1:8">
      <c r="A638" s="533"/>
      <c r="B638" s="700"/>
      <c r="C638" s="219" t="s">
        <v>777</v>
      </c>
      <c r="D638" s="172">
        <v>90</v>
      </c>
      <c r="E638" s="172">
        <v>37513.64</v>
      </c>
      <c r="F638" s="76">
        <v>8877</v>
      </c>
      <c r="G638" s="315">
        <f>SUM(E638/F638)</f>
        <v>4.2259366903233078</v>
      </c>
      <c r="H638" s="182">
        <f>SUM(D638*G638)</f>
        <v>380.33430212909769</v>
      </c>
    </row>
    <row r="639" spans="1:8">
      <c r="A639" s="533"/>
      <c r="B639" s="700"/>
      <c r="C639" s="219" t="s">
        <v>125</v>
      </c>
      <c r="D639" s="172">
        <v>90</v>
      </c>
      <c r="E639" s="172">
        <v>75027.28</v>
      </c>
      <c r="F639" s="76">
        <v>9494.5</v>
      </c>
      <c r="G639" s="315">
        <f>SUM(E639/F639)</f>
        <v>7.9021833693190793</v>
      </c>
      <c r="H639" s="182">
        <f>SUM(D639*G639)</f>
        <v>711.19650323871713</v>
      </c>
    </row>
    <row r="640" spans="1:8">
      <c r="A640" s="511"/>
      <c r="B640" s="511"/>
      <c r="C640" s="305" t="s">
        <v>127</v>
      </c>
      <c r="D640" s="263">
        <f>SUM(D635:D639)</f>
        <v>510</v>
      </c>
      <c r="E640" s="263">
        <f>SUM(E635:E639)</f>
        <v>300109.12</v>
      </c>
      <c r="F640" s="316">
        <f>SUM(F635:F639)</f>
        <v>45620</v>
      </c>
      <c r="G640" s="317">
        <f>SUM(G635:G639)</f>
        <v>32.708113499931386</v>
      </c>
      <c r="H640" s="28">
        <f>SUM(H635:H639)</f>
        <v>3197.2864164132234</v>
      </c>
    </row>
    <row r="641" spans="1:8">
      <c r="A641" s="533" t="s">
        <v>704</v>
      </c>
      <c r="B641" s="700" t="s">
        <v>783</v>
      </c>
      <c r="C641" s="219" t="s">
        <v>125</v>
      </c>
      <c r="D641" s="172">
        <v>40</v>
      </c>
      <c r="E641" s="172">
        <v>75027.28</v>
      </c>
      <c r="F641" s="76">
        <v>8877</v>
      </c>
      <c r="G641" s="315">
        <f>SUM(E641/F641)</f>
        <v>8.4518733806466155</v>
      </c>
      <c r="H641" s="182">
        <f>SUM(D641*G641)</f>
        <v>338.07493522586464</v>
      </c>
    </row>
    <row r="642" spans="1:8">
      <c r="A642" s="533"/>
      <c r="B642" s="700"/>
      <c r="C642" s="219" t="s">
        <v>775</v>
      </c>
      <c r="D642" s="172">
        <v>100</v>
      </c>
      <c r="E642" s="172">
        <v>37513.64</v>
      </c>
      <c r="F642" s="76">
        <v>8877</v>
      </c>
      <c r="G642" s="315">
        <f>SUM(E642/F642)</f>
        <v>4.2259366903233078</v>
      </c>
      <c r="H642" s="182">
        <f>SUM(D642*G642)</f>
        <v>422.59366903233075</v>
      </c>
    </row>
    <row r="643" spans="1:8">
      <c r="A643" s="533"/>
      <c r="B643" s="700"/>
      <c r="C643" s="219" t="s">
        <v>125</v>
      </c>
      <c r="D643" s="172">
        <v>0</v>
      </c>
      <c r="E643" s="172">
        <v>75027.28</v>
      </c>
      <c r="F643" s="76">
        <v>9494.5</v>
      </c>
      <c r="G643" s="315">
        <f>SUM(E643/F643)</f>
        <v>7.9021833693190793</v>
      </c>
      <c r="H643" s="182">
        <f>SUM(D643*G643)</f>
        <v>0</v>
      </c>
    </row>
    <row r="644" spans="1:8">
      <c r="A644" s="511"/>
      <c r="B644" s="511"/>
      <c r="C644" s="305" t="s">
        <v>127</v>
      </c>
      <c r="D644" s="263">
        <f>SUM(D641:D643)</f>
        <v>140</v>
      </c>
      <c r="E644" s="263">
        <f>SUM(E641:E643)</f>
        <v>187568.2</v>
      </c>
      <c r="F644" s="316">
        <f>SUM(F641:F643)</f>
        <v>27248.5</v>
      </c>
      <c r="G644" s="317">
        <f>SUM(G641:G643)</f>
        <v>20.579993440289002</v>
      </c>
      <c r="H644" s="28">
        <f>SUM(H641:H643)</f>
        <v>760.66860425819539</v>
      </c>
    </row>
    <row r="645" spans="1:8">
      <c r="A645" s="533" t="s">
        <v>705</v>
      </c>
      <c r="B645" s="700" t="s">
        <v>784</v>
      </c>
      <c r="C645" s="219" t="s">
        <v>125</v>
      </c>
      <c r="D645" s="172">
        <v>30</v>
      </c>
      <c r="E645" s="172">
        <v>75027.28</v>
      </c>
      <c r="F645" s="76">
        <v>8877</v>
      </c>
      <c r="G645" s="315">
        <f>SUM(E645/F645)</f>
        <v>8.4518733806466155</v>
      </c>
      <c r="H645" s="182">
        <f>SUM(D645*G645)</f>
        <v>253.55620141939846</v>
      </c>
    </row>
    <row r="646" spans="1:8">
      <c r="A646" s="533"/>
      <c r="B646" s="700"/>
      <c r="C646" s="219" t="s">
        <v>775</v>
      </c>
      <c r="D646" s="172">
        <v>50</v>
      </c>
      <c r="E646" s="172">
        <v>37513.64</v>
      </c>
      <c r="F646" s="76">
        <v>8877</v>
      </c>
      <c r="G646" s="315">
        <f>SUM(E646/F646)</f>
        <v>4.2259366903233078</v>
      </c>
      <c r="H646" s="182">
        <f>SUM(D646*G646)</f>
        <v>211.29683451616538</v>
      </c>
    </row>
    <row r="647" spans="1:8">
      <c r="A647" s="533"/>
      <c r="B647" s="700"/>
      <c r="C647" s="219" t="s">
        <v>125</v>
      </c>
      <c r="D647" s="172"/>
      <c r="E647" s="172">
        <v>75027.28</v>
      </c>
      <c r="F647" s="76">
        <v>9494.5</v>
      </c>
      <c r="G647" s="315">
        <f>SUM(E647/F647)</f>
        <v>7.9021833693190793</v>
      </c>
      <c r="H647" s="182">
        <f>SUM(D647*G647)</f>
        <v>0</v>
      </c>
    </row>
    <row r="648" spans="1:8">
      <c r="A648" s="511"/>
      <c r="B648" s="511"/>
      <c r="C648" s="305" t="s">
        <v>127</v>
      </c>
      <c r="D648" s="263">
        <f>SUM(D645:D647)</f>
        <v>80</v>
      </c>
      <c r="E648" s="263">
        <f>SUM(E645:E647)</f>
        <v>187568.2</v>
      </c>
      <c r="F648" s="316">
        <f>SUM(F645:F647)</f>
        <v>27248.5</v>
      </c>
      <c r="G648" s="317">
        <f>SUM(G645:G647)</f>
        <v>20.579993440289002</v>
      </c>
      <c r="H648" s="28">
        <f>SUM(H645:H647)</f>
        <v>464.85303593556387</v>
      </c>
    </row>
    <row r="649" spans="1:8">
      <c r="A649" s="533" t="s">
        <v>706</v>
      </c>
      <c r="B649" s="700" t="s">
        <v>785</v>
      </c>
      <c r="C649" s="219" t="s">
        <v>125</v>
      </c>
      <c r="D649" s="172">
        <v>30</v>
      </c>
      <c r="E649" s="172">
        <v>75027.28</v>
      </c>
      <c r="F649" s="76">
        <v>8877</v>
      </c>
      <c r="G649" s="315">
        <f>SUM(E649/F649)</f>
        <v>8.4518733806466155</v>
      </c>
      <c r="H649" s="182">
        <f>SUM(D649*G649)</f>
        <v>253.55620141939846</v>
      </c>
    </row>
    <row r="650" spans="1:8">
      <c r="A650" s="533"/>
      <c r="B650" s="700"/>
      <c r="C650" s="219" t="s">
        <v>775</v>
      </c>
      <c r="D650" s="172">
        <v>50</v>
      </c>
      <c r="E650" s="172">
        <v>37513.64</v>
      </c>
      <c r="F650" s="76">
        <v>8877</v>
      </c>
      <c r="G650" s="315">
        <f>SUM(E650/F650)</f>
        <v>4.2259366903233078</v>
      </c>
      <c r="H650" s="182">
        <f>SUM(D650*G650)</f>
        <v>211.29683451616538</v>
      </c>
    </row>
    <row r="651" spans="1:8">
      <c r="A651" s="533"/>
      <c r="B651" s="700"/>
      <c r="C651" s="219" t="s">
        <v>125</v>
      </c>
      <c r="D651" s="172"/>
      <c r="E651" s="172">
        <v>75027.28</v>
      </c>
      <c r="F651" s="76">
        <v>9494.5</v>
      </c>
      <c r="G651" s="315">
        <f>SUM(E651/F651)</f>
        <v>7.9021833693190793</v>
      </c>
      <c r="H651" s="182">
        <f>SUM(D651*G651)</f>
        <v>0</v>
      </c>
    </row>
    <row r="652" spans="1:8">
      <c r="A652" s="511"/>
      <c r="B652" s="511"/>
      <c r="C652" s="305" t="s">
        <v>127</v>
      </c>
      <c r="D652" s="263">
        <f>SUM(D649:D651)</f>
        <v>80</v>
      </c>
      <c r="E652" s="263">
        <f>SUM(E649:E651)</f>
        <v>187568.2</v>
      </c>
      <c r="F652" s="316">
        <f>SUM(F649:F651)</f>
        <v>27248.5</v>
      </c>
      <c r="G652" s="317">
        <f>SUM(G649:G651)</f>
        <v>20.579993440289002</v>
      </c>
      <c r="H652" s="28">
        <f>SUM(H649:H651)</f>
        <v>464.85303593556387</v>
      </c>
    </row>
    <row r="653" spans="1:8">
      <c r="A653" s="533" t="s">
        <v>707</v>
      </c>
      <c r="B653" s="700" t="s">
        <v>786</v>
      </c>
      <c r="C653" s="219" t="s">
        <v>125</v>
      </c>
      <c r="D653" s="172">
        <v>40</v>
      </c>
      <c r="E653" s="172">
        <v>75027.28</v>
      </c>
      <c r="F653" s="76">
        <v>8877</v>
      </c>
      <c r="G653" s="315">
        <f>SUM(E653/F653)</f>
        <v>8.4518733806466155</v>
      </c>
      <c r="H653" s="182">
        <f>SUM(D653*G653)</f>
        <v>338.07493522586464</v>
      </c>
    </row>
    <row r="654" spans="1:8">
      <c r="A654" s="533"/>
      <c r="B654" s="700"/>
      <c r="C654" s="219" t="s">
        <v>775</v>
      </c>
      <c r="D654" s="172">
        <v>60</v>
      </c>
      <c r="E654" s="172">
        <v>37513.64</v>
      </c>
      <c r="F654" s="76">
        <v>8877</v>
      </c>
      <c r="G654" s="315">
        <f>SUM(E654/F654)</f>
        <v>4.2259366903233078</v>
      </c>
      <c r="H654" s="182">
        <f>SUM(D654*G654)</f>
        <v>253.55620141939846</v>
      </c>
    </row>
    <row r="655" spans="1:8">
      <c r="A655" s="533"/>
      <c r="B655" s="700"/>
      <c r="C655" s="219" t="s">
        <v>125</v>
      </c>
      <c r="D655" s="172"/>
      <c r="E655" s="172">
        <v>75027.28</v>
      </c>
      <c r="F655" s="76">
        <v>9494.5</v>
      </c>
      <c r="G655" s="315">
        <f>SUM(E655/F655)</f>
        <v>7.9021833693190793</v>
      </c>
      <c r="H655" s="182">
        <f>SUM(D655*G655)</f>
        <v>0</v>
      </c>
    </row>
    <row r="656" spans="1:8">
      <c r="A656" s="511"/>
      <c r="B656" s="511"/>
      <c r="C656" s="305" t="s">
        <v>127</v>
      </c>
      <c r="D656" s="263">
        <f>SUM(D653:D655)</f>
        <v>100</v>
      </c>
      <c r="E656" s="263">
        <f>SUM(E653:E655)</f>
        <v>187568.2</v>
      </c>
      <c r="F656" s="316">
        <f>SUM(F653:F655)</f>
        <v>27248.5</v>
      </c>
      <c r="G656" s="317">
        <f>SUM(G653:G655)</f>
        <v>20.579993440289002</v>
      </c>
      <c r="H656" s="28">
        <f>SUM(H653:H655)</f>
        <v>591.63113664526304</v>
      </c>
    </row>
    <row r="657" spans="1:8">
      <c r="A657" s="533" t="s">
        <v>708</v>
      </c>
      <c r="B657" s="700" t="s">
        <v>787</v>
      </c>
      <c r="C657" s="219" t="s">
        <v>125</v>
      </c>
      <c r="D657" s="172">
        <v>60</v>
      </c>
      <c r="E657" s="172">
        <v>75027.28</v>
      </c>
      <c r="F657" s="76">
        <v>8877</v>
      </c>
      <c r="G657" s="315">
        <f>SUM(E657/F657)</f>
        <v>8.4518733806466155</v>
      </c>
      <c r="H657" s="182">
        <f>SUM(D657*G657)</f>
        <v>507.11240283879692</v>
      </c>
    </row>
    <row r="658" spans="1:8">
      <c r="A658" s="533"/>
      <c r="B658" s="700"/>
      <c r="C658" s="219" t="s">
        <v>775</v>
      </c>
      <c r="D658" s="172">
        <v>100</v>
      </c>
      <c r="E658" s="172">
        <v>37513.64</v>
      </c>
      <c r="F658" s="76">
        <v>8877</v>
      </c>
      <c r="G658" s="315">
        <f>SUM(E658/F658)</f>
        <v>4.2259366903233078</v>
      </c>
      <c r="H658" s="182">
        <f>SUM(D658*G658)</f>
        <v>422.59366903233075</v>
      </c>
    </row>
    <row r="659" spans="1:8">
      <c r="A659" s="180"/>
      <c r="B659" s="297"/>
      <c r="C659" s="219" t="s">
        <v>776</v>
      </c>
      <c r="D659" s="172">
        <v>60</v>
      </c>
      <c r="E659" s="172">
        <v>75027.28</v>
      </c>
      <c r="F659" s="76">
        <v>9494.5</v>
      </c>
      <c r="G659" s="315">
        <f>SUM(E659/F659)</f>
        <v>7.9021833693190793</v>
      </c>
      <c r="H659" s="182">
        <f>SUM(D659*G659)</f>
        <v>474.13100215914477</v>
      </c>
    </row>
    <row r="660" spans="1:8">
      <c r="A660" s="180"/>
      <c r="B660" s="297"/>
      <c r="C660" s="219" t="s">
        <v>777</v>
      </c>
      <c r="D660" s="172">
        <v>60</v>
      </c>
      <c r="E660" s="172">
        <v>37513.64</v>
      </c>
      <c r="F660" s="76">
        <v>8877</v>
      </c>
      <c r="G660" s="315">
        <f>SUM(E660/F660)</f>
        <v>4.2259366903233078</v>
      </c>
      <c r="H660" s="182">
        <f>SUM(D660*G660)</f>
        <v>253.55620141939846</v>
      </c>
    </row>
    <row r="661" spans="1:8">
      <c r="A661" s="511"/>
      <c r="B661" s="511"/>
      <c r="C661" s="305" t="s">
        <v>127</v>
      </c>
      <c r="D661" s="263">
        <f>SUM(D657:D658)</f>
        <v>160</v>
      </c>
      <c r="E661" s="263">
        <f>SUM(E657:E658)</f>
        <v>112540.92</v>
      </c>
      <c r="F661" s="316">
        <f>SUM(F657:F658)</f>
        <v>17754</v>
      </c>
      <c r="G661" s="317">
        <f>SUM(G657:G658)</f>
        <v>12.677810070969922</v>
      </c>
      <c r="H661" s="28">
        <f>SUM(H657:H660)</f>
        <v>1657.3932754496709</v>
      </c>
    </row>
    <row r="662" spans="1:8">
      <c r="A662" s="533" t="s">
        <v>709</v>
      </c>
      <c r="B662" s="700" t="s">
        <v>788</v>
      </c>
      <c r="C662" s="219" t="s">
        <v>125</v>
      </c>
      <c r="D662" s="172">
        <v>60</v>
      </c>
      <c r="E662" s="172">
        <v>75027.28</v>
      </c>
      <c r="F662" s="76">
        <v>8877</v>
      </c>
      <c r="G662" s="315">
        <f>SUM(E662/F662)</f>
        <v>8.4518733806466155</v>
      </c>
      <c r="H662" s="182">
        <f>SUM(D662*G662)</f>
        <v>507.11240283879692</v>
      </c>
    </row>
    <row r="663" spans="1:8">
      <c r="A663" s="533"/>
      <c r="B663" s="700"/>
      <c r="C663" s="219" t="s">
        <v>775</v>
      </c>
      <c r="D663" s="172">
        <v>100</v>
      </c>
      <c r="E663" s="172">
        <v>37513.64</v>
      </c>
      <c r="F663" s="76">
        <v>8877</v>
      </c>
      <c r="G663" s="315">
        <f>SUM(E663/F663)</f>
        <v>4.2259366903233078</v>
      </c>
      <c r="H663" s="182">
        <f>SUM(D663*G663)</f>
        <v>422.59366903233075</v>
      </c>
    </row>
    <row r="664" spans="1:8">
      <c r="A664" s="533"/>
      <c r="B664" s="700"/>
      <c r="C664" s="219" t="s">
        <v>776</v>
      </c>
      <c r="D664" s="172">
        <v>60</v>
      </c>
      <c r="E664" s="172">
        <v>75027.28</v>
      </c>
      <c r="F664" s="76">
        <v>9494.5</v>
      </c>
      <c r="G664" s="315">
        <f>SUM(E664/F664)</f>
        <v>7.9021833693190793</v>
      </c>
      <c r="H664" s="182">
        <f>SUM(D664*G664)</f>
        <v>474.13100215914477</v>
      </c>
    </row>
    <row r="665" spans="1:8">
      <c r="A665" s="533"/>
      <c r="B665" s="700"/>
      <c r="C665" s="219" t="s">
        <v>777</v>
      </c>
      <c r="D665" s="172">
        <v>60</v>
      </c>
      <c r="E665" s="172">
        <v>37513.64</v>
      </c>
      <c r="F665" s="76">
        <v>8877</v>
      </c>
      <c r="G665" s="315">
        <f>SUM(E665/F665)</f>
        <v>4.2259366903233078</v>
      </c>
      <c r="H665" s="182">
        <f>SUM(D665*G665)</f>
        <v>253.55620141939846</v>
      </c>
    </row>
    <row r="666" spans="1:8">
      <c r="A666" s="511"/>
      <c r="B666" s="511"/>
      <c r="C666" s="305" t="s">
        <v>127</v>
      </c>
      <c r="D666" s="263">
        <f>SUM(D662:D665)</f>
        <v>280</v>
      </c>
      <c r="E666" s="263">
        <f>SUM(E662:E665)</f>
        <v>225081.84000000003</v>
      </c>
      <c r="F666" s="316">
        <f>SUM(F662:F665)</f>
        <v>36125.5</v>
      </c>
      <c r="G666" s="317">
        <f>SUM(G662:G665)</f>
        <v>24.80593013061231</v>
      </c>
      <c r="H666" s="28">
        <f>SUM(H662:H665)</f>
        <v>1657.3932754496709</v>
      </c>
    </row>
    <row r="667" spans="1:8">
      <c r="A667" s="533" t="s">
        <v>710</v>
      </c>
      <c r="B667" s="700" t="s">
        <v>789</v>
      </c>
      <c r="C667" s="219" t="s">
        <v>125</v>
      </c>
      <c r="D667" s="172">
        <v>30</v>
      </c>
      <c r="E667" s="172">
        <v>75027.28</v>
      </c>
      <c r="F667" s="76">
        <v>8877</v>
      </c>
      <c r="G667" s="315">
        <f>SUM(E667/F667)</f>
        <v>8.4518733806466155</v>
      </c>
      <c r="H667" s="182">
        <f>SUM(D667*G667)</f>
        <v>253.55620141939846</v>
      </c>
    </row>
    <row r="668" spans="1:8">
      <c r="A668" s="533"/>
      <c r="B668" s="700"/>
      <c r="C668" s="219" t="s">
        <v>775</v>
      </c>
      <c r="D668" s="172">
        <v>70</v>
      </c>
      <c r="E668" s="172">
        <v>37513.64</v>
      </c>
      <c r="F668" s="76">
        <v>8877</v>
      </c>
      <c r="G668" s="315">
        <f>SUM(E668/F668)</f>
        <v>4.2259366903233078</v>
      </c>
      <c r="H668" s="182">
        <f>SUM(D668*G668)</f>
        <v>295.81556832263152</v>
      </c>
    </row>
    <row r="669" spans="1:8">
      <c r="A669" s="533"/>
      <c r="B669" s="700"/>
      <c r="C669" s="219" t="s">
        <v>125</v>
      </c>
      <c r="D669" s="172"/>
      <c r="E669" s="172">
        <v>75027.28</v>
      </c>
      <c r="F669" s="76">
        <v>9494.5</v>
      </c>
      <c r="G669" s="315">
        <f>SUM(E669/F669)</f>
        <v>7.9021833693190793</v>
      </c>
      <c r="H669" s="182">
        <f>SUM(D669*G669)</f>
        <v>0</v>
      </c>
    </row>
    <row r="670" spans="1:8">
      <c r="A670" s="511"/>
      <c r="B670" s="511"/>
      <c r="C670" s="305" t="s">
        <v>127</v>
      </c>
      <c r="D670" s="263">
        <f>SUM(D667:D669)</f>
        <v>100</v>
      </c>
      <c r="E670" s="263">
        <f>SUM(E667:E669)</f>
        <v>187568.2</v>
      </c>
      <c r="F670" s="316">
        <f>SUM(F667:F669)</f>
        <v>27248.5</v>
      </c>
      <c r="G670" s="317">
        <f>SUM(G667:G669)</f>
        <v>20.579993440289002</v>
      </c>
      <c r="H670" s="28">
        <f>SUM(H667:H669)</f>
        <v>549.37176974202998</v>
      </c>
    </row>
    <row r="671" spans="1:8">
      <c r="A671" s="533" t="s">
        <v>711</v>
      </c>
      <c r="B671" s="700" t="s">
        <v>790</v>
      </c>
      <c r="C671" s="219" t="s">
        <v>125</v>
      </c>
      <c r="D671" s="172">
        <v>30</v>
      </c>
      <c r="E671" s="172">
        <v>75027.28</v>
      </c>
      <c r="F671" s="76">
        <v>8877</v>
      </c>
      <c r="G671" s="315">
        <f>SUM(E671/F671)</f>
        <v>8.4518733806466155</v>
      </c>
      <c r="H671" s="182">
        <f>SUM(D671*G671)</f>
        <v>253.55620141939846</v>
      </c>
    </row>
    <row r="672" spans="1:8">
      <c r="A672" s="533"/>
      <c r="B672" s="700"/>
      <c r="C672" s="219" t="s">
        <v>775</v>
      </c>
      <c r="D672" s="172">
        <v>70</v>
      </c>
      <c r="E672" s="172">
        <v>37513.64</v>
      </c>
      <c r="F672" s="76">
        <v>8877</v>
      </c>
      <c r="G672" s="315">
        <f>SUM(E672/F672)</f>
        <v>4.2259366903233078</v>
      </c>
      <c r="H672" s="182">
        <f>SUM(D672*G672)</f>
        <v>295.81556832263152</v>
      </c>
    </row>
    <row r="673" spans="1:8">
      <c r="A673" s="533"/>
      <c r="B673" s="700"/>
      <c r="C673" s="219" t="s">
        <v>125</v>
      </c>
      <c r="D673" s="172"/>
      <c r="E673" s="172">
        <v>75027.28</v>
      </c>
      <c r="F673" s="76">
        <v>9494.5</v>
      </c>
      <c r="G673" s="315">
        <f>SUM(E673/F673)</f>
        <v>7.9021833693190793</v>
      </c>
      <c r="H673" s="182">
        <f>SUM(D673*G673)</f>
        <v>0</v>
      </c>
    </row>
    <row r="674" spans="1:8">
      <c r="A674" s="511"/>
      <c r="B674" s="511"/>
      <c r="C674" s="305" t="s">
        <v>127</v>
      </c>
      <c r="D674" s="263">
        <f>SUM(D671:D673)</f>
        <v>100</v>
      </c>
      <c r="E674" s="263">
        <f>SUM(E671:E673)</f>
        <v>187568.2</v>
      </c>
      <c r="F674" s="316">
        <f>SUM(F671:F673)</f>
        <v>27248.5</v>
      </c>
      <c r="G674" s="317">
        <f>SUM(G671:G673)</f>
        <v>20.579993440289002</v>
      </c>
      <c r="H674" s="28">
        <f>SUM(H671:H673)</f>
        <v>549.37176974202998</v>
      </c>
    </row>
    <row r="675" spans="1:8">
      <c r="A675" s="533" t="s">
        <v>712</v>
      </c>
      <c r="B675" s="700" t="s">
        <v>791</v>
      </c>
      <c r="C675" s="219" t="s">
        <v>125</v>
      </c>
      <c r="D675" s="172">
        <v>30</v>
      </c>
      <c r="E675" s="172">
        <v>75027.28</v>
      </c>
      <c r="F675" s="76">
        <v>8877</v>
      </c>
      <c r="G675" s="315">
        <f>SUM(E675/F675)</f>
        <v>8.4518733806466155</v>
      </c>
      <c r="H675" s="182">
        <f>SUM(D675*G675)</f>
        <v>253.55620141939846</v>
      </c>
    </row>
    <row r="676" spans="1:8">
      <c r="A676" s="533"/>
      <c r="B676" s="700"/>
      <c r="C676" s="219" t="s">
        <v>775</v>
      </c>
      <c r="D676" s="172">
        <v>70</v>
      </c>
      <c r="E676" s="172">
        <v>37513.64</v>
      </c>
      <c r="F676" s="76">
        <v>8877</v>
      </c>
      <c r="G676" s="315">
        <f>SUM(E676/F676)</f>
        <v>4.2259366903233078</v>
      </c>
      <c r="H676" s="182">
        <f>SUM(D676*G676)</f>
        <v>295.81556832263152</v>
      </c>
    </row>
    <row r="677" spans="1:8">
      <c r="A677" s="533"/>
      <c r="B677" s="700"/>
      <c r="C677" s="219" t="s">
        <v>125</v>
      </c>
      <c r="D677" s="172"/>
      <c r="E677" s="172">
        <v>75027.28</v>
      </c>
      <c r="F677" s="76">
        <v>9494.5</v>
      </c>
      <c r="G677" s="315">
        <f>SUM(E677/F677)</f>
        <v>7.9021833693190793</v>
      </c>
      <c r="H677" s="182">
        <f>SUM(D677*G677)</f>
        <v>0</v>
      </c>
    </row>
    <row r="678" spans="1:8">
      <c r="A678" s="511"/>
      <c r="B678" s="511"/>
      <c r="C678" s="305" t="s">
        <v>127</v>
      </c>
      <c r="D678" s="263">
        <f>SUM(D675:D677)</f>
        <v>100</v>
      </c>
      <c r="E678" s="263">
        <f>SUM(E675:E677)</f>
        <v>187568.2</v>
      </c>
      <c r="F678" s="316">
        <f>SUM(F675:F677)</f>
        <v>27248.5</v>
      </c>
      <c r="G678" s="317">
        <f>SUM(G675:G677)</f>
        <v>20.579993440289002</v>
      </c>
      <c r="H678" s="28">
        <f>SUM(H675:H677)</f>
        <v>549.37176974202998</v>
      </c>
    </row>
    <row r="679" spans="1:8">
      <c r="A679" s="533" t="s">
        <v>713</v>
      </c>
      <c r="B679" s="700" t="s">
        <v>792</v>
      </c>
      <c r="C679" s="219" t="s">
        <v>125</v>
      </c>
      <c r="D679" s="172">
        <v>30</v>
      </c>
      <c r="E679" s="172">
        <v>75027.28</v>
      </c>
      <c r="F679" s="76">
        <v>8877</v>
      </c>
      <c r="G679" s="315">
        <f>SUM(E679/F679)</f>
        <v>8.4518733806466155</v>
      </c>
      <c r="H679" s="182">
        <f>SUM(D679*G679)</f>
        <v>253.55620141939846</v>
      </c>
    </row>
    <row r="680" spans="1:8">
      <c r="A680" s="533"/>
      <c r="B680" s="700"/>
      <c r="C680" s="219" t="s">
        <v>775</v>
      </c>
      <c r="D680" s="172">
        <v>70</v>
      </c>
      <c r="E680" s="172">
        <v>37513.64</v>
      </c>
      <c r="F680" s="76">
        <v>8877</v>
      </c>
      <c r="G680" s="315">
        <f>SUM(E680/F680)</f>
        <v>4.2259366903233078</v>
      </c>
      <c r="H680" s="182">
        <f>SUM(D680*G680)</f>
        <v>295.81556832263152</v>
      </c>
    </row>
    <row r="681" spans="1:8">
      <c r="A681" s="533"/>
      <c r="B681" s="700"/>
      <c r="C681" s="219" t="s">
        <v>125</v>
      </c>
      <c r="D681" s="172"/>
      <c r="E681" s="172">
        <v>75027.28</v>
      </c>
      <c r="F681" s="76">
        <v>9494.5</v>
      </c>
      <c r="G681" s="315">
        <f>SUM(E681/F681)</f>
        <v>7.9021833693190793</v>
      </c>
      <c r="H681" s="182">
        <f>SUM(D681*G681)</f>
        <v>0</v>
      </c>
    </row>
    <row r="682" spans="1:8">
      <c r="A682" s="511"/>
      <c r="B682" s="511"/>
      <c r="C682" s="305" t="s">
        <v>127</v>
      </c>
      <c r="D682" s="263">
        <f>SUM(D679:D681)</f>
        <v>100</v>
      </c>
      <c r="E682" s="263">
        <f>SUM(E679:E681)</f>
        <v>187568.2</v>
      </c>
      <c r="F682" s="316">
        <f>SUM(F679:F681)</f>
        <v>27248.5</v>
      </c>
      <c r="G682" s="317">
        <f>SUM(G679:G681)</f>
        <v>20.579993440289002</v>
      </c>
      <c r="H682" s="28">
        <f>SUM(H679:H681)</f>
        <v>549.37176974202998</v>
      </c>
    </row>
    <row r="683" spans="1:8">
      <c r="A683" s="533" t="s">
        <v>714</v>
      </c>
      <c r="B683" s="700" t="s">
        <v>793</v>
      </c>
      <c r="C683" s="219" t="s">
        <v>125</v>
      </c>
      <c r="D683" s="172">
        <v>30</v>
      </c>
      <c r="E683" s="172">
        <v>75027.28</v>
      </c>
      <c r="F683" s="76">
        <v>8877</v>
      </c>
      <c r="G683" s="315">
        <f>SUM(E683/F683)</f>
        <v>8.4518733806466155</v>
      </c>
      <c r="H683" s="182">
        <f>SUM(D683*G683)</f>
        <v>253.55620141939846</v>
      </c>
    </row>
    <row r="684" spans="1:8">
      <c r="A684" s="533"/>
      <c r="B684" s="700"/>
      <c r="C684" s="219" t="s">
        <v>775</v>
      </c>
      <c r="D684" s="172">
        <v>70</v>
      </c>
      <c r="E684" s="172">
        <v>37513.64</v>
      </c>
      <c r="F684" s="76">
        <v>8877</v>
      </c>
      <c r="G684" s="315">
        <f>SUM(E684/F684)</f>
        <v>4.2259366903233078</v>
      </c>
      <c r="H684" s="182">
        <f>SUM(D684*G684)</f>
        <v>295.81556832263152</v>
      </c>
    </row>
    <row r="685" spans="1:8">
      <c r="A685" s="533"/>
      <c r="B685" s="700"/>
      <c r="C685" s="219" t="s">
        <v>125</v>
      </c>
      <c r="D685" s="172"/>
      <c r="E685" s="172">
        <v>75027.28</v>
      </c>
      <c r="F685" s="76">
        <v>9494.5</v>
      </c>
      <c r="G685" s="315">
        <f>SUM(E685/F685)</f>
        <v>7.9021833693190793</v>
      </c>
      <c r="H685" s="182">
        <f>SUM(D685*G685)</f>
        <v>0</v>
      </c>
    </row>
    <row r="686" spans="1:8">
      <c r="A686" s="511"/>
      <c r="B686" s="511"/>
      <c r="C686" s="305" t="s">
        <v>127</v>
      </c>
      <c r="D686" s="263">
        <f>SUM(D683:D685)</f>
        <v>100</v>
      </c>
      <c r="E686" s="263">
        <f>SUM(E683:E685)</f>
        <v>187568.2</v>
      </c>
      <c r="F686" s="316">
        <f>SUM(F683:F685)</f>
        <v>27248.5</v>
      </c>
      <c r="G686" s="317">
        <f>SUM(G683:G685)</f>
        <v>20.579993440289002</v>
      </c>
      <c r="H686" s="28">
        <f>SUM(H683:H685)</f>
        <v>549.37176974202998</v>
      </c>
    </row>
    <row r="687" spans="1:8">
      <c r="A687" s="533" t="s">
        <v>715</v>
      </c>
      <c r="B687" s="700" t="s">
        <v>794</v>
      </c>
      <c r="C687" s="219" t="s">
        <v>125</v>
      </c>
      <c r="D687" s="172">
        <v>30</v>
      </c>
      <c r="E687" s="172">
        <v>75027.28</v>
      </c>
      <c r="F687" s="76">
        <v>8877</v>
      </c>
      <c r="G687" s="315">
        <f>SUM(E687/F687)</f>
        <v>8.4518733806466155</v>
      </c>
      <c r="H687" s="182">
        <f>SUM(D687*G687)</f>
        <v>253.55620141939846</v>
      </c>
    </row>
    <row r="688" spans="1:8">
      <c r="A688" s="533"/>
      <c r="B688" s="700"/>
      <c r="C688" s="219" t="s">
        <v>775</v>
      </c>
      <c r="D688" s="172">
        <v>70</v>
      </c>
      <c r="E688" s="172">
        <v>37513.64</v>
      </c>
      <c r="F688" s="76">
        <v>8877</v>
      </c>
      <c r="G688" s="315">
        <f>SUM(E688/F688)</f>
        <v>4.2259366903233078</v>
      </c>
      <c r="H688" s="182">
        <f>SUM(D688*G688)</f>
        <v>295.81556832263152</v>
      </c>
    </row>
    <row r="689" spans="1:8">
      <c r="A689" s="533"/>
      <c r="B689" s="700"/>
      <c r="C689" s="219" t="s">
        <v>125</v>
      </c>
      <c r="D689" s="172"/>
      <c r="E689" s="172">
        <v>75027.28</v>
      </c>
      <c r="F689" s="76">
        <v>9494.5</v>
      </c>
      <c r="G689" s="315">
        <f>SUM(E689/F689)</f>
        <v>7.9021833693190793</v>
      </c>
      <c r="H689" s="182">
        <f>SUM(D689*G689)</f>
        <v>0</v>
      </c>
    </row>
    <row r="690" spans="1:8">
      <c r="A690" s="511"/>
      <c r="B690" s="511"/>
      <c r="C690" s="305" t="s">
        <v>127</v>
      </c>
      <c r="D690" s="263">
        <f>SUM(D687:D689)</f>
        <v>100</v>
      </c>
      <c r="E690" s="263">
        <f>SUM(E687:E689)</f>
        <v>187568.2</v>
      </c>
      <c r="F690" s="316">
        <f>SUM(F687:F689)</f>
        <v>27248.5</v>
      </c>
      <c r="G690" s="317">
        <f>SUM(G687:G689)</f>
        <v>20.579993440289002</v>
      </c>
      <c r="H690" s="28">
        <f>SUM(H687:H689)</f>
        <v>549.37176974202998</v>
      </c>
    </row>
    <row r="691" spans="1:8">
      <c r="A691" s="533" t="s">
        <v>716</v>
      </c>
      <c r="B691" s="700" t="s">
        <v>625</v>
      </c>
      <c r="C691" s="219" t="s">
        <v>125</v>
      </c>
      <c r="D691" s="172">
        <v>30</v>
      </c>
      <c r="E691" s="172">
        <v>75027.28</v>
      </c>
      <c r="F691" s="76">
        <v>8877</v>
      </c>
      <c r="G691" s="315">
        <f>SUM(E691/F691)</f>
        <v>8.4518733806466155</v>
      </c>
      <c r="H691" s="182">
        <f>SUM(D691*G691)</f>
        <v>253.55620141939846</v>
      </c>
    </row>
    <row r="692" spans="1:8">
      <c r="A692" s="533"/>
      <c r="B692" s="700"/>
      <c r="C692" s="219" t="s">
        <v>775</v>
      </c>
      <c r="D692" s="172">
        <v>70</v>
      </c>
      <c r="E692" s="172">
        <v>37513.64</v>
      </c>
      <c r="F692" s="76">
        <v>8877</v>
      </c>
      <c r="G692" s="315">
        <f>SUM(E692/F692)</f>
        <v>4.2259366903233078</v>
      </c>
      <c r="H692" s="182">
        <f>SUM(D692*G692)</f>
        <v>295.81556832263152</v>
      </c>
    </row>
    <row r="693" spans="1:8">
      <c r="A693" s="533"/>
      <c r="B693" s="700"/>
      <c r="C693" s="219" t="s">
        <v>125</v>
      </c>
      <c r="D693" s="172"/>
      <c r="E693" s="172">
        <v>75027.28</v>
      </c>
      <c r="F693" s="76">
        <v>9494.5</v>
      </c>
      <c r="G693" s="315">
        <f>SUM(E693/F693)</f>
        <v>7.9021833693190793</v>
      </c>
      <c r="H693" s="182">
        <f>SUM(D693*G693)</f>
        <v>0</v>
      </c>
    </row>
    <row r="694" spans="1:8">
      <c r="A694" s="511"/>
      <c r="B694" s="511"/>
      <c r="C694" s="305" t="s">
        <v>127</v>
      </c>
      <c r="D694" s="263">
        <f>SUM(D691:D693)</f>
        <v>100</v>
      </c>
      <c r="E694" s="263">
        <f>SUM(E691:E693)</f>
        <v>187568.2</v>
      </c>
      <c r="F694" s="316">
        <f>SUM(F691:F693)</f>
        <v>27248.5</v>
      </c>
      <c r="G694" s="317">
        <f>SUM(G691:G693)</f>
        <v>20.579993440289002</v>
      </c>
      <c r="H694" s="28">
        <f>SUM(H691:H693)</f>
        <v>549.37176974202998</v>
      </c>
    </row>
    <row r="695" spans="1:8">
      <c r="A695" s="533" t="s">
        <v>717</v>
      </c>
      <c r="B695" s="700" t="s">
        <v>626</v>
      </c>
      <c r="C695" s="219" t="s">
        <v>125</v>
      </c>
      <c r="D695" s="172">
        <v>15</v>
      </c>
      <c r="E695" s="172">
        <v>75027.28</v>
      </c>
      <c r="F695" s="76">
        <v>8877</v>
      </c>
      <c r="G695" s="315">
        <f>SUM(E695/F695)</f>
        <v>8.4518733806466155</v>
      </c>
      <c r="H695" s="182">
        <f>SUM(D695*G695)</f>
        <v>126.77810070969923</v>
      </c>
    </row>
    <row r="696" spans="1:8">
      <c r="A696" s="533"/>
      <c r="B696" s="700"/>
      <c r="C696" s="219" t="s">
        <v>775</v>
      </c>
      <c r="D696" s="172">
        <v>55</v>
      </c>
      <c r="E696" s="172">
        <v>37513.64</v>
      </c>
      <c r="F696" s="76">
        <v>8877</v>
      </c>
      <c r="G696" s="315">
        <f>SUM(E696/F696)</f>
        <v>4.2259366903233078</v>
      </c>
      <c r="H696" s="182">
        <f>SUM(D696*G696)</f>
        <v>232.42651796778193</v>
      </c>
    </row>
    <row r="697" spans="1:8">
      <c r="A697" s="533"/>
      <c r="B697" s="700"/>
      <c r="C697" s="219" t="s">
        <v>125</v>
      </c>
      <c r="D697" s="172"/>
      <c r="E697" s="172">
        <v>75027.28</v>
      </c>
      <c r="F697" s="76">
        <v>9494.5</v>
      </c>
      <c r="G697" s="315">
        <f>SUM(E697/F697)</f>
        <v>7.9021833693190793</v>
      </c>
      <c r="H697" s="182">
        <f>SUM(D697*G697)</f>
        <v>0</v>
      </c>
    </row>
    <row r="698" spans="1:8">
      <c r="A698" s="511"/>
      <c r="B698" s="511"/>
      <c r="C698" s="305" t="s">
        <v>127</v>
      </c>
      <c r="D698" s="263">
        <f>SUM(D695:D697)</f>
        <v>70</v>
      </c>
      <c r="E698" s="263">
        <f>SUM(E695:E697)</f>
        <v>187568.2</v>
      </c>
      <c r="F698" s="316">
        <f>SUM(F695:F697)</f>
        <v>27248.5</v>
      </c>
      <c r="G698" s="317">
        <f>SUM(G695:G697)</f>
        <v>20.579993440289002</v>
      </c>
      <c r="H698" s="28">
        <f>SUM(H695:H697)</f>
        <v>359.20461867748116</v>
      </c>
    </row>
    <row r="699" spans="1:8">
      <c r="A699" s="533" t="s">
        <v>718</v>
      </c>
      <c r="B699" s="700" t="s">
        <v>627</v>
      </c>
      <c r="C699" s="219" t="s">
        <v>125</v>
      </c>
      <c r="D699" s="172">
        <v>30</v>
      </c>
      <c r="E699" s="172">
        <v>75027.28</v>
      </c>
      <c r="F699" s="76">
        <v>8877</v>
      </c>
      <c r="G699" s="315">
        <f>SUM(E699/F699)</f>
        <v>8.4518733806466155</v>
      </c>
      <c r="H699" s="182">
        <f>SUM(D699*G699)</f>
        <v>253.55620141939846</v>
      </c>
    </row>
    <row r="700" spans="1:8">
      <c r="A700" s="533"/>
      <c r="B700" s="700"/>
      <c r="C700" s="219" t="s">
        <v>775</v>
      </c>
      <c r="D700" s="172">
        <v>70</v>
      </c>
      <c r="E700" s="172">
        <v>37513.64</v>
      </c>
      <c r="F700" s="76">
        <v>8877</v>
      </c>
      <c r="G700" s="315">
        <f>SUM(E700/F700)</f>
        <v>4.2259366903233078</v>
      </c>
      <c r="H700" s="182">
        <f>SUM(D700*G700)</f>
        <v>295.81556832263152</v>
      </c>
    </row>
    <row r="701" spans="1:8">
      <c r="A701" s="533"/>
      <c r="B701" s="700"/>
      <c r="C701" s="219" t="s">
        <v>125</v>
      </c>
      <c r="D701" s="172"/>
      <c r="E701" s="172">
        <v>75027.28</v>
      </c>
      <c r="F701" s="76">
        <v>9494.5</v>
      </c>
      <c r="G701" s="315">
        <f>SUM(E701/F701)</f>
        <v>7.9021833693190793</v>
      </c>
      <c r="H701" s="182">
        <f>SUM(D701*G701)</f>
        <v>0</v>
      </c>
    </row>
    <row r="702" spans="1:8">
      <c r="A702" s="511"/>
      <c r="B702" s="511"/>
      <c r="C702" s="305" t="s">
        <v>127</v>
      </c>
      <c r="D702" s="263">
        <f>SUM(D699:D701)</f>
        <v>100</v>
      </c>
      <c r="E702" s="263">
        <f>SUM(E699:E701)</f>
        <v>187568.2</v>
      </c>
      <c r="F702" s="316">
        <f>SUM(F699:F701)</f>
        <v>27248.5</v>
      </c>
      <c r="G702" s="317">
        <f>SUM(G699:G701)</f>
        <v>20.579993440289002</v>
      </c>
      <c r="H702" s="28">
        <f>SUM(H699:H701)</f>
        <v>549.37176974202998</v>
      </c>
    </row>
    <row r="703" spans="1:8">
      <c r="A703" s="533" t="s">
        <v>719</v>
      </c>
      <c r="B703" s="700" t="s">
        <v>628</v>
      </c>
      <c r="C703" s="219" t="s">
        <v>125</v>
      </c>
      <c r="D703" s="172">
        <v>30</v>
      </c>
      <c r="E703" s="172">
        <v>75027.28</v>
      </c>
      <c r="F703" s="76">
        <v>8877</v>
      </c>
      <c r="G703" s="315">
        <f>SUM(E703/F703)</f>
        <v>8.4518733806466155</v>
      </c>
      <c r="H703" s="182">
        <f>SUM(D703*G703)</f>
        <v>253.55620141939846</v>
      </c>
    </row>
    <row r="704" spans="1:8">
      <c r="A704" s="533"/>
      <c r="B704" s="700"/>
      <c r="C704" s="219" t="s">
        <v>775</v>
      </c>
      <c r="D704" s="172">
        <v>70</v>
      </c>
      <c r="E704" s="172">
        <v>37513.64</v>
      </c>
      <c r="F704" s="76">
        <v>8877</v>
      </c>
      <c r="G704" s="315">
        <f>SUM(E704/F704)</f>
        <v>4.2259366903233078</v>
      </c>
      <c r="H704" s="182">
        <f>SUM(D704*G704)</f>
        <v>295.81556832263152</v>
      </c>
    </row>
    <row r="705" spans="1:8">
      <c r="A705" s="533"/>
      <c r="B705" s="700"/>
      <c r="C705" s="219" t="s">
        <v>125</v>
      </c>
      <c r="D705" s="172"/>
      <c r="E705" s="172">
        <v>75027.28</v>
      </c>
      <c r="F705" s="76">
        <v>9494.5</v>
      </c>
      <c r="G705" s="315">
        <f>SUM(E705/F705)</f>
        <v>7.9021833693190793</v>
      </c>
      <c r="H705" s="182">
        <f>SUM(D705*G705)</f>
        <v>0</v>
      </c>
    </row>
    <row r="706" spans="1:8">
      <c r="A706" s="511"/>
      <c r="B706" s="511"/>
      <c r="C706" s="305" t="s">
        <v>127</v>
      </c>
      <c r="D706" s="263">
        <f>SUM(D703:D705)</f>
        <v>100</v>
      </c>
      <c r="E706" s="263">
        <f>SUM(E703:E705)</f>
        <v>187568.2</v>
      </c>
      <c r="F706" s="316">
        <f>SUM(F703:F705)</f>
        <v>27248.5</v>
      </c>
      <c r="G706" s="317">
        <f>SUM(G703:G705)</f>
        <v>20.579993440289002</v>
      </c>
      <c r="H706" s="28">
        <f>SUM(H703:H705)</f>
        <v>549.37176974202998</v>
      </c>
    </row>
    <row r="707" spans="1:8">
      <c r="A707" s="533" t="s">
        <v>741</v>
      </c>
      <c r="B707" s="700" t="s">
        <v>629</v>
      </c>
      <c r="C707" s="219" t="s">
        <v>125</v>
      </c>
      <c r="D707" s="172">
        <v>30</v>
      </c>
      <c r="E707" s="172">
        <v>75027.28</v>
      </c>
      <c r="F707" s="76">
        <v>8877</v>
      </c>
      <c r="G707" s="315">
        <f>SUM(E707/F707)</f>
        <v>8.4518733806466155</v>
      </c>
      <c r="H707" s="182">
        <f>SUM(D707*G707)</f>
        <v>253.55620141939846</v>
      </c>
    </row>
    <row r="708" spans="1:8">
      <c r="A708" s="533"/>
      <c r="B708" s="700"/>
      <c r="C708" s="219" t="s">
        <v>775</v>
      </c>
      <c r="D708" s="172">
        <v>70</v>
      </c>
      <c r="E708" s="172">
        <v>37513.64</v>
      </c>
      <c r="F708" s="76">
        <v>8877</v>
      </c>
      <c r="G708" s="315">
        <f>SUM(E708/F708)</f>
        <v>4.2259366903233078</v>
      </c>
      <c r="H708" s="182">
        <f>SUM(D708*G708)</f>
        <v>295.81556832263152</v>
      </c>
    </row>
    <row r="709" spans="1:8">
      <c r="A709" s="533"/>
      <c r="B709" s="700"/>
      <c r="C709" s="219" t="s">
        <v>125</v>
      </c>
      <c r="D709" s="172"/>
      <c r="E709" s="172">
        <v>75027.28</v>
      </c>
      <c r="F709" s="76">
        <v>9494.5</v>
      </c>
      <c r="G709" s="315">
        <f>SUM(E709/F709)</f>
        <v>7.9021833693190793</v>
      </c>
      <c r="H709" s="182">
        <f>SUM(D709*G709)</f>
        <v>0</v>
      </c>
    </row>
    <row r="710" spans="1:8">
      <c r="A710" s="511"/>
      <c r="B710" s="511"/>
      <c r="C710" s="305" t="s">
        <v>127</v>
      </c>
      <c r="D710" s="263">
        <f>SUM(D707:D709)</f>
        <v>100</v>
      </c>
      <c r="E710" s="263">
        <f>SUM(E707:E709)</f>
        <v>187568.2</v>
      </c>
      <c r="F710" s="316">
        <f>SUM(F707:F709)</f>
        <v>27248.5</v>
      </c>
      <c r="G710" s="317">
        <f>SUM(G707:G709)</f>
        <v>20.579993440289002</v>
      </c>
      <c r="H710" s="28">
        <f>SUM(H707:H709)</f>
        <v>549.37176974202998</v>
      </c>
    </row>
    <row r="711" spans="1:8">
      <c r="A711" s="741" t="s">
        <v>833</v>
      </c>
      <c r="B711" s="711"/>
      <c r="C711" s="711"/>
      <c r="D711" s="711"/>
      <c r="E711" s="711"/>
      <c r="F711" s="711"/>
      <c r="G711" s="711"/>
      <c r="H711" s="712"/>
    </row>
    <row r="712" spans="1:8">
      <c r="A712" s="536" t="s">
        <v>847</v>
      </c>
      <c r="B712" s="747" t="s">
        <v>1104</v>
      </c>
      <c r="C712" s="220" t="s">
        <v>129</v>
      </c>
      <c r="D712" s="172">
        <v>20</v>
      </c>
      <c r="E712" s="172">
        <v>75027.28</v>
      </c>
      <c r="F712" s="76">
        <v>8192</v>
      </c>
      <c r="G712" s="315">
        <f t="shared" ref="G712:G713" si="20">SUM(E712/F712)</f>
        <v>9.1586035156249999</v>
      </c>
      <c r="H712" s="182">
        <f t="shared" ref="H712:H713" si="21">SUM(D712*G712)</f>
        <v>183.17207031250001</v>
      </c>
    </row>
    <row r="713" spans="1:8">
      <c r="A713" s="543"/>
      <c r="B713" s="701"/>
      <c r="C713" s="220" t="s">
        <v>48</v>
      </c>
      <c r="D713" s="172">
        <v>20</v>
      </c>
      <c r="E713" s="182">
        <v>37513.64</v>
      </c>
      <c r="F713" s="76">
        <v>8192</v>
      </c>
      <c r="G713" s="315">
        <f t="shared" si="20"/>
        <v>4.5793017578124999</v>
      </c>
      <c r="H713" s="182">
        <f t="shared" si="21"/>
        <v>91.586035156250006</v>
      </c>
    </row>
    <row r="714" spans="1:8">
      <c r="A714" s="511"/>
      <c r="B714" s="511"/>
      <c r="C714" s="305" t="s">
        <v>127</v>
      </c>
      <c r="D714" s="263">
        <f>SUM(D712:D713)</f>
        <v>40</v>
      </c>
      <c r="E714" s="263">
        <f>SUM(E712:E713)</f>
        <v>112540.92</v>
      </c>
      <c r="F714" s="316">
        <f>SUM(F712:F713)</f>
        <v>16384</v>
      </c>
      <c r="G714" s="317">
        <f>SUM(G712:G713)</f>
        <v>13.7379052734375</v>
      </c>
      <c r="H714" s="28">
        <f>SUM(H712:H713)</f>
        <v>274.75810546875005</v>
      </c>
    </row>
    <row r="715" spans="1:8">
      <c r="A715" s="536" t="s">
        <v>848</v>
      </c>
      <c r="B715" s="747" t="s">
        <v>1105</v>
      </c>
      <c r="C715" s="220" t="s">
        <v>129</v>
      </c>
      <c r="D715" s="172">
        <v>44</v>
      </c>
      <c r="E715" s="172">
        <v>75027.28</v>
      </c>
      <c r="F715" s="76">
        <v>8192</v>
      </c>
      <c r="G715" s="315">
        <f t="shared" ref="G715:G716" si="22">SUM(E715/F715)</f>
        <v>9.1586035156249999</v>
      </c>
      <c r="H715" s="182">
        <f t="shared" ref="H715:H716" si="23">SUM(D715*G715)</f>
        <v>402.97855468749998</v>
      </c>
    </row>
    <row r="716" spans="1:8">
      <c r="A716" s="543"/>
      <c r="B716" s="701"/>
      <c r="C716" s="220" t="s">
        <v>48</v>
      </c>
      <c r="D716" s="172">
        <v>44</v>
      </c>
      <c r="E716" s="182">
        <v>37513.64</v>
      </c>
      <c r="F716" s="76">
        <v>8192</v>
      </c>
      <c r="G716" s="315">
        <f t="shared" si="22"/>
        <v>4.5793017578124999</v>
      </c>
      <c r="H716" s="182">
        <f t="shared" si="23"/>
        <v>201.48927734374999</v>
      </c>
    </row>
    <row r="717" spans="1:8">
      <c r="A717" s="511"/>
      <c r="B717" s="511"/>
      <c r="C717" s="305" t="s">
        <v>127</v>
      </c>
      <c r="D717" s="263">
        <f>SUM(D715:D716)</f>
        <v>88</v>
      </c>
      <c r="E717" s="263">
        <f>SUM(E715:E716)</f>
        <v>112540.92</v>
      </c>
      <c r="F717" s="316">
        <f>SUM(F715:F716)</f>
        <v>16384</v>
      </c>
      <c r="G717" s="317">
        <f>SUM(G715:G716)</f>
        <v>13.7379052734375</v>
      </c>
      <c r="H717" s="28">
        <f>SUM(H715:H716)</f>
        <v>604.46783203124994</v>
      </c>
    </row>
    <row r="718" spans="1:8">
      <c r="A718" s="536" t="s">
        <v>849</v>
      </c>
      <c r="B718" s="747" t="s">
        <v>1106</v>
      </c>
      <c r="C718" s="220" t="s">
        <v>129</v>
      </c>
      <c r="D718" s="172">
        <v>44</v>
      </c>
      <c r="E718" s="172">
        <v>75027.28</v>
      </c>
      <c r="F718" s="76">
        <v>8192</v>
      </c>
      <c r="G718" s="315">
        <f t="shared" ref="G718:G719" si="24">SUM(E718/F718)</f>
        <v>9.1586035156249999</v>
      </c>
      <c r="H718" s="182">
        <f t="shared" ref="H718:H719" si="25">SUM(D718*G718)</f>
        <v>402.97855468749998</v>
      </c>
    </row>
    <row r="719" spans="1:8">
      <c r="A719" s="543"/>
      <c r="B719" s="701"/>
      <c r="C719" s="220" t="s">
        <v>48</v>
      </c>
      <c r="D719" s="172">
        <v>44</v>
      </c>
      <c r="E719" s="182">
        <v>37513.64</v>
      </c>
      <c r="F719" s="76">
        <v>8192</v>
      </c>
      <c r="G719" s="315">
        <f t="shared" si="24"/>
        <v>4.5793017578124999</v>
      </c>
      <c r="H719" s="182">
        <f t="shared" si="25"/>
        <v>201.48927734374999</v>
      </c>
    </row>
    <row r="720" spans="1:8">
      <c r="A720" s="511"/>
      <c r="B720" s="511"/>
      <c r="C720" s="305" t="s">
        <v>127</v>
      </c>
      <c r="D720" s="263">
        <f>SUM(D718:D719)</f>
        <v>88</v>
      </c>
      <c r="E720" s="263">
        <f>SUM(E718:E719)</f>
        <v>112540.92</v>
      </c>
      <c r="F720" s="316">
        <f>SUM(F718:F719)</f>
        <v>16384</v>
      </c>
      <c r="G720" s="317">
        <f>SUM(G718:G719)</f>
        <v>13.7379052734375</v>
      </c>
      <c r="H720" s="28">
        <f>SUM(H718:H719)</f>
        <v>604.46783203124994</v>
      </c>
    </row>
    <row r="721" spans="1:10">
      <c r="A721" s="628" t="s">
        <v>1181</v>
      </c>
      <c r="B721" s="628"/>
      <c r="C721" s="628"/>
      <c r="D721" s="628"/>
      <c r="E721" s="628"/>
      <c r="F721" s="628"/>
      <c r="G721" s="628"/>
      <c r="H721" s="628"/>
      <c r="I721" s="202"/>
      <c r="J721" s="202"/>
    </row>
    <row r="722" spans="1:10" ht="23.25" customHeight="1">
      <c r="A722" s="536" t="s">
        <v>1180</v>
      </c>
      <c r="B722" s="745" t="s">
        <v>1162</v>
      </c>
      <c r="C722" s="16" t="s">
        <v>1179</v>
      </c>
      <c r="D722" s="131">
        <v>30</v>
      </c>
      <c r="E722" s="168">
        <v>75027.28</v>
      </c>
      <c r="F722" s="75">
        <v>9561</v>
      </c>
      <c r="G722" s="128">
        <f>SUM(E722/F722)</f>
        <v>7.8472210019872399</v>
      </c>
      <c r="H722" s="132">
        <f>SUM(D722*G722)</f>
        <v>235.41663005961721</v>
      </c>
      <c r="I722" s="202"/>
      <c r="J722" s="202"/>
    </row>
    <row r="723" spans="1:10" ht="18" customHeight="1">
      <c r="A723" s="543"/>
      <c r="B723" s="746"/>
      <c r="C723" s="382" t="s">
        <v>158</v>
      </c>
      <c r="D723" s="131">
        <v>30</v>
      </c>
      <c r="E723" s="169">
        <v>37513.64</v>
      </c>
      <c r="F723" s="75">
        <v>9561</v>
      </c>
      <c r="G723" s="128">
        <f>SUM(E723/F723)</f>
        <v>3.92361050099362</v>
      </c>
      <c r="H723" s="132">
        <f>SUM(D723*G723)</f>
        <v>117.7083150298086</v>
      </c>
      <c r="I723" s="202"/>
      <c r="J723" s="202"/>
    </row>
    <row r="724" spans="1:10">
      <c r="A724" s="383"/>
      <c r="B724" s="383" t="s">
        <v>127</v>
      </c>
      <c r="C724" s="383"/>
      <c r="D724" s="263">
        <f>SUM(D722:D723)</f>
        <v>60</v>
      </c>
      <c r="E724" s="263">
        <f>SUM(E722:E723)</f>
        <v>112540.92</v>
      </c>
      <c r="F724" s="316">
        <f>SUM(F722:F723)</f>
        <v>19122</v>
      </c>
      <c r="G724" s="317">
        <f>SUM(G722:G723)</f>
        <v>11.77083150298086</v>
      </c>
      <c r="H724" s="288">
        <f>SUM(H722:H723)</f>
        <v>353.12494508942581</v>
      </c>
      <c r="I724" s="202"/>
      <c r="J724" s="202"/>
    </row>
  </sheetData>
  <mergeCells count="624">
    <mergeCell ref="A721:H721"/>
    <mergeCell ref="A722:A723"/>
    <mergeCell ref="B722:B723"/>
    <mergeCell ref="A231:B231"/>
    <mergeCell ref="A232:A233"/>
    <mergeCell ref="B232:B233"/>
    <mergeCell ref="A234:B234"/>
    <mergeCell ref="A235:A236"/>
    <mergeCell ref="B235:B236"/>
    <mergeCell ref="A237:B237"/>
    <mergeCell ref="A278:A279"/>
    <mergeCell ref="B278:B279"/>
    <mergeCell ref="B712:B713"/>
    <mergeCell ref="A714:B714"/>
    <mergeCell ref="A712:A713"/>
    <mergeCell ref="B715:B716"/>
    <mergeCell ref="A717:B717"/>
    <mergeCell ref="A553:H553"/>
    <mergeCell ref="A497:A498"/>
    <mergeCell ref="B497:B498"/>
    <mergeCell ref="B718:B719"/>
    <mergeCell ref="A720:B720"/>
    <mergeCell ref="A715:A716"/>
    <mergeCell ref="A718:A719"/>
    <mergeCell ref="A226:A227"/>
    <mergeCell ref="B226:B227"/>
    <mergeCell ref="A228:B228"/>
    <mergeCell ref="A229:A230"/>
    <mergeCell ref="B229:B230"/>
    <mergeCell ref="A514:B514"/>
    <mergeCell ref="B590:B591"/>
    <mergeCell ref="A592:B592"/>
    <mergeCell ref="A590:A591"/>
    <mergeCell ref="A578:H578"/>
    <mergeCell ref="A512:A513"/>
    <mergeCell ref="B512:B513"/>
    <mergeCell ref="A511:B511"/>
    <mergeCell ref="A386:A387"/>
    <mergeCell ref="A380:A381"/>
    <mergeCell ref="B380:B381"/>
    <mergeCell ref="A508:B508"/>
    <mergeCell ref="A509:A510"/>
    <mergeCell ref="B509:B510"/>
    <mergeCell ref="A434:A435"/>
    <mergeCell ref="B434:B435"/>
    <mergeCell ref="A436:B436"/>
    <mergeCell ref="A437:A438"/>
    <mergeCell ref="B437:B438"/>
    <mergeCell ref="B30:B31"/>
    <mergeCell ref="A32:C32"/>
    <mergeCell ref="A62:A63"/>
    <mergeCell ref="B62:B63"/>
    <mergeCell ref="A64:B64"/>
    <mergeCell ref="A494:A495"/>
    <mergeCell ref="B494:B495"/>
    <mergeCell ref="A496:B496"/>
    <mergeCell ref="A711:H711"/>
    <mergeCell ref="A56:A57"/>
    <mergeCell ref="B56:B57"/>
    <mergeCell ref="A174:A175"/>
    <mergeCell ref="B174:B175"/>
    <mergeCell ref="A177:A178"/>
    <mergeCell ref="B177:B178"/>
    <mergeCell ref="A373:B373"/>
    <mergeCell ref="A401:A402"/>
    <mergeCell ref="B401:B402"/>
    <mergeCell ref="A347:B347"/>
    <mergeCell ref="A348:A349"/>
    <mergeCell ref="B348:B349"/>
    <mergeCell ref="A350:B350"/>
    <mergeCell ref="A357:A358"/>
    <mergeCell ref="B260:B261"/>
    <mergeCell ref="A596:A599"/>
    <mergeCell ref="B596:B599"/>
    <mergeCell ref="A600:B600"/>
    <mergeCell ref="A601:A604"/>
    <mergeCell ref="B601:B604"/>
    <mergeCell ref="A605:B605"/>
    <mergeCell ref="A606:A607"/>
    <mergeCell ref="B606:B607"/>
    <mergeCell ref="A608:B608"/>
    <mergeCell ref="A595:H595"/>
    <mergeCell ref="A594:H594"/>
    <mergeCell ref="A528:A539"/>
    <mergeCell ref="B528:B539"/>
    <mergeCell ref="A499:B499"/>
    <mergeCell ref="A500:A501"/>
    <mergeCell ref="B500:B501"/>
    <mergeCell ref="A502:B502"/>
    <mergeCell ref="A503:A504"/>
    <mergeCell ref="B503:B504"/>
    <mergeCell ref="A505:B505"/>
    <mergeCell ref="A506:A507"/>
    <mergeCell ref="B506:B507"/>
    <mergeCell ref="A439:B439"/>
    <mergeCell ref="A440:A441"/>
    <mergeCell ref="B440:B441"/>
    <mergeCell ref="A442:B442"/>
    <mergeCell ref="A451:B451"/>
    <mergeCell ref="A443:A444"/>
    <mergeCell ref="B443:B444"/>
    <mergeCell ref="A445:B445"/>
    <mergeCell ref="A446:A447"/>
    <mergeCell ref="B446:B447"/>
    <mergeCell ref="A448:B448"/>
    <mergeCell ref="A449:A450"/>
    <mergeCell ref="B449:B450"/>
    <mergeCell ref="A356:B356"/>
    <mergeCell ref="A360:A361"/>
    <mergeCell ref="B360:B361"/>
    <mergeCell ref="A362:B362"/>
    <mergeCell ref="A354:A355"/>
    <mergeCell ref="B354:B355"/>
    <mergeCell ref="A371:A372"/>
    <mergeCell ref="B315:B316"/>
    <mergeCell ref="A317:B317"/>
    <mergeCell ref="A324:A325"/>
    <mergeCell ref="A326:B326"/>
    <mergeCell ref="A327:A328"/>
    <mergeCell ref="B327:B328"/>
    <mergeCell ref="A329:B329"/>
    <mergeCell ref="A330:A331"/>
    <mergeCell ref="B330:B331"/>
    <mergeCell ref="A344:B344"/>
    <mergeCell ref="B345:B346"/>
    <mergeCell ref="A338:B338"/>
    <mergeCell ref="A339:A340"/>
    <mergeCell ref="B339:B340"/>
    <mergeCell ref="A341:B341"/>
    <mergeCell ref="A342:A343"/>
    <mergeCell ref="B342:B343"/>
    <mergeCell ref="B266:B267"/>
    <mergeCell ref="A268:B268"/>
    <mergeCell ref="A269:A270"/>
    <mergeCell ref="B269:B270"/>
    <mergeCell ref="A280:B280"/>
    <mergeCell ref="E52:E53"/>
    <mergeCell ref="F52:F53"/>
    <mergeCell ref="A171:B171"/>
    <mergeCell ref="A173:B173"/>
    <mergeCell ref="A160:A161"/>
    <mergeCell ref="B160:B161"/>
    <mergeCell ref="A167:B167"/>
    <mergeCell ref="A169:B169"/>
    <mergeCell ref="A165:B165"/>
    <mergeCell ref="A188:B188"/>
    <mergeCell ref="A262:B262"/>
    <mergeCell ref="A263:A264"/>
    <mergeCell ref="B263:B264"/>
    <mergeCell ref="A54:C54"/>
    <mergeCell ref="A265:B265"/>
    <mergeCell ref="A222:B222"/>
    <mergeCell ref="A223:A224"/>
    <mergeCell ref="B223:B224"/>
    <mergeCell ref="A225:B225"/>
    <mergeCell ref="G52:G53"/>
    <mergeCell ref="H52:H53"/>
    <mergeCell ref="A48:C48"/>
    <mergeCell ref="A49:A50"/>
    <mergeCell ref="B49:B50"/>
    <mergeCell ref="C49:C50"/>
    <mergeCell ref="D49:D50"/>
    <mergeCell ref="E49:E50"/>
    <mergeCell ref="F49:F50"/>
    <mergeCell ref="G49:G50"/>
    <mergeCell ref="H49:H50"/>
    <mergeCell ref="A51:C51"/>
    <mergeCell ref="A52:A53"/>
    <mergeCell ref="B52:B53"/>
    <mergeCell ref="C52:C53"/>
    <mergeCell ref="D52:D53"/>
    <mergeCell ref="A45:C45"/>
    <mergeCell ref="A46:A47"/>
    <mergeCell ref="B46:B47"/>
    <mergeCell ref="C46:C47"/>
    <mergeCell ref="D46:D47"/>
    <mergeCell ref="E46:E47"/>
    <mergeCell ref="F46:F47"/>
    <mergeCell ref="G46:G47"/>
    <mergeCell ref="H46:H47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8:C8"/>
    <mergeCell ref="A11:C11"/>
    <mergeCell ref="A14:C14"/>
    <mergeCell ref="A17:C17"/>
    <mergeCell ref="A20:C20"/>
    <mergeCell ref="A33:H33"/>
    <mergeCell ref="A36:C36"/>
    <mergeCell ref="A37:A38"/>
    <mergeCell ref="B37:B38"/>
    <mergeCell ref="B34:B35"/>
    <mergeCell ref="A15:A16"/>
    <mergeCell ref="B15:B16"/>
    <mergeCell ref="A34:A35"/>
    <mergeCell ref="A21:A22"/>
    <mergeCell ref="B21:B22"/>
    <mergeCell ref="A23:C23"/>
    <mergeCell ref="A18:A19"/>
    <mergeCell ref="A24:A25"/>
    <mergeCell ref="B24:B25"/>
    <mergeCell ref="A26:C26"/>
    <mergeCell ref="A27:A28"/>
    <mergeCell ref="B27:B28"/>
    <mergeCell ref="A29:C29"/>
    <mergeCell ref="A30:A31"/>
    <mergeCell ref="A383:A384"/>
    <mergeCell ref="A475:B475"/>
    <mergeCell ref="A476:A477"/>
    <mergeCell ref="B476:B477"/>
    <mergeCell ref="A452:A453"/>
    <mergeCell ref="B452:B453"/>
    <mergeCell ref="A454:B454"/>
    <mergeCell ref="A469:B469"/>
    <mergeCell ref="A470:A471"/>
    <mergeCell ref="B470:B471"/>
    <mergeCell ref="A466:B466"/>
    <mergeCell ref="A455:A456"/>
    <mergeCell ref="B455:B456"/>
    <mergeCell ref="A457:B457"/>
    <mergeCell ref="A458:A459"/>
    <mergeCell ref="B458:B459"/>
    <mergeCell ref="A460:B460"/>
    <mergeCell ref="A461:A462"/>
    <mergeCell ref="B461:B462"/>
    <mergeCell ref="A463:B463"/>
    <mergeCell ref="A464:A465"/>
    <mergeCell ref="B464:B465"/>
    <mergeCell ref="B473:B474"/>
    <mergeCell ref="A433:B433"/>
    <mergeCell ref="A39:C39"/>
    <mergeCell ref="C37:C38"/>
    <mergeCell ref="A42:C42"/>
    <mergeCell ref="A351:A352"/>
    <mergeCell ref="B351:B352"/>
    <mergeCell ref="A367:B367"/>
    <mergeCell ref="A368:A369"/>
    <mergeCell ref="B368:B369"/>
    <mergeCell ref="A266:A267"/>
    <mergeCell ref="B297:B298"/>
    <mergeCell ref="A299:B299"/>
    <mergeCell ref="A309:A310"/>
    <mergeCell ref="A176:B176"/>
    <mergeCell ref="A179:B179"/>
    <mergeCell ref="A238:H238"/>
    <mergeCell ref="A184:B184"/>
    <mergeCell ref="A186:B186"/>
    <mergeCell ref="D37:D38"/>
    <mergeCell ref="E37:E38"/>
    <mergeCell ref="F37:F38"/>
    <mergeCell ref="G37:G38"/>
    <mergeCell ref="H37:H38"/>
    <mergeCell ref="A40:A41"/>
    <mergeCell ref="B40:B41"/>
    <mergeCell ref="B383:B384"/>
    <mergeCell ref="A392:A393"/>
    <mergeCell ref="B357:B358"/>
    <mergeCell ref="A353:B353"/>
    <mergeCell ref="B404:B405"/>
    <mergeCell ref="A318:A319"/>
    <mergeCell ref="A323:B323"/>
    <mergeCell ref="A320:B320"/>
    <mergeCell ref="A321:A322"/>
    <mergeCell ref="B321:B322"/>
    <mergeCell ref="A363:A366"/>
    <mergeCell ref="B363:B366"/>
    <mergeCell ref="A370:B370"/>
    <mergeCell ref="A359:B359"/>
    <mergeCell ref="A377:A378"/>
    <mergeCell ref="B377:B378"/>
    <mergeCell ref="B386:B387"/>
    <mergeCell ref="A374:A375"/>
    <mergeCell ref="B374:B375"/>
    <mergeCell ref="A376:B376"/>
    <mergeCell ref="B333:B334"/>
    <mergeCell ref="B324:B325"/>
    <mergeCell ref="B318:B319"/>
    <mergeCell ref="B371:B372"/>
    <mergeCell ref="B392:B393"/>
    <mergeCell ref="A404:A405"/>
    <mergeCell ref="A410:A411"/>
    <mergeCell ref="A389:A390"/>
    <mergeCell ref="B389:B390"/>
    <mergeCell ref="A395:A396"/>
    <mergeCell ref="B395:B396"/>
    <mergeCell ref="A398:A399"/>
    <mergeCell ref="B398:B399"/>
    <mergeCell ref="B420:B423"/>
    <mergeCell ref="A420:A423"/>
    <mergeCell ref="A425:A426"/>
    <mergeCell ref="B425:B426"/>
    <mergeCell ref="A428:A429"/>
    <mergeCell ref="B428:B429"/>
    <mergeCell ref="B417:B418"/>
    <mergeCell ref="A417:A418"/>
    <mergeCell ref="B410:B411"/>
    <mergeCell ref="A416:H416"/>
    <mergeCell ref="A413:A414"/>
    <mergeCell ref="B413:B414"/>
    <mergeCell ref="A271:B271"/>
    <mergeCell ref="A272:A273"/>
    <mergeCell ref="B272:B273"/>
    <mergeCell ref="A274:B274"/>
    <mergeCell ref="A286:B286"/>
    <mergeCell ref="A292:B292"/>
    <mergeCell ref="A293:H293"/>
    <mergeCell ref="A294:A295"/>
    <mergeCell ref="B294:B295"/>
    <mergeCell ref="A287:A288"/>
    <mergeCell ref="B287:B288"/>
    <mergeCell ref="A289:B289"/>
    <mergeCell ref="A290:A291"/>
    <mergeCell ref="B290:B291"/>
    <mergeCell ref="A148:A149"/>
    <mergeCell ref="B148:B149"/>
    <mergeCell ref="A150:B150"/>
    <mergeCell ref="A151:A152"/>
    <mergeCell ref="B151:B152"/>
    <mergeCell ref="A154:A155"/>
    <mergeCell ref="B154:B155"/>
    <mergeCell ref="A163:A164"/>
    <mergeCell ref="B163:B164"/>
    <mergeCell ref="A157:A158"/>
    <mergeCell ref="B157:B158"/>
    <mergeCell ref="A142:A143"/>
    <mergeCell ref="B142:B143"/>
    <mergeCell ref="A144:B144"/>
    <mergeCell ref="A145:A146"/>
    <mergeCell ref="B145:B146"/>
    <mergeCell ref="A147:B147"/>
    <mergeCell ref="A136:A137"/>
    <mergeCell ref="B136:B137"/>
    <mergeCell ref="A138:B138"/>
    <mergeCell ref="A139:A140"/>
    <mergeCell ref="B139:B140"/>
    <mergeCell ref="A141:B141"/>
    <mergeCell ref="A109:A110"/>
    <mergeCell ref="B118:B119"/>
    <mergeCell ref="A120:B120"/>
    <mergeCell ref="A130:A131"/>
    <mergeCell ref="B130:B131"/>
    <mergeCell ref="A132:B132"/>
    <mergeCell ref="A133:A134"/>
    <mergeCell ref="B133:B134"/>
    <mergeCell ref="A135:B135"/>
    <mergeCell ref="A127:A128"/>
    <mergeCell ref="B127:B128"/>
    <mergeCell ref="A129:B129"/>
    <mergeCell ref="A81:B81"/>
    <mergeCell ref="B82:B83"/>
    <mergeCell ref="A97:A98"/>
    <mergeCell ref="B97:B98"/>
    <mergeCell ref="A99:B99"/>
    <mergeCell ref="A100:A101"/>
    <mergeCell ref="B100:B101"/>
    <mergeCell ref="A102:B102"/>
    <mergeCell ref="A96:B96"/>
    <mergeCell ref="A88:A89"/>
    <mergeCell ref="B88:B89"/>
    <mergeCell ref="A90:B90"/>
    <mergeCell ref="A91:A92"/>
    <mergeCell ref="B91:B92"/>
    <mergeCell ref="B94:B95"/>
    <mergeCell ref="A489:B489"/>
    <mergeCell ref="A5:H5"/>
    <mergeCell ref="A6:A7"/>
    <mergeCell ref="A9:A10"/>
    <mergeCell ref="B6:B7"/>
    <mergeCell ref="B9:B10"/>
    <mergeCell ref="A247:B247"/>
    <mergeCell ref="A239:A240"/>
    <mergeCell ref="B239:B240"/>
    <mergeCell ref="A241:B241"/>
    <mergeCell ref="A242:A243"/>
    <mergeCell ref="B242:B243"/>
    <mergeCell ref="A59:A60"/>
    <mergeCell ref="B59:B60"/>
    <mergeCell ref="A61:B61"/>
    <mergeCell ref="A12:A13"/>
    <mergeCell ref="B12:B13"/>
    <mergeCell ref="B245:B246"/>
    <mergeCell ref="A55:H55"/>
    <mergeCell ref="B18:B19"/>
    <mergeCell ref="A72:B72"/>
    <mergeCell ref="A74:B74"/>
    <mergeCell ref="A190:B190"/>
    <mergeCell ref="A68:A69"/>
    <mergeCell ref="A481:B481"/>
    <mergeCell ref="A485:A486"/>
    <mergeCell ref="B485:B486"/>
    <mergeCell ref="A487:B487"/>
    <mergeCell ref="A467:A468"/>
    <mergeCell ref="B467:B468"/>
    <mergeCell ref="A478:B478"/>
    <mergeCell ref="A479:A480"/>
    <mergeCell ref="B479:B480"/>
    <mergeCell ref="B482:B483"/>
    <mergeCell ref="A484:B484"/>
    <mergeCell ref="A472:B472"/>
    <mergeCell ref="A473:A474"/>
    <mergeCell ref="A482:A483"/>
    <mergeCell ref="A259:B259"/>
    <mergeCell ref="A260:A261"/>
    <mergeCell ref="B68:B69"/>
    <mergeCell ref="A70:B70"/>
    <mergeCell ref="A75:A76"/>
    <mergeCell ref="B75:B76"/>
    <mergeCell ref="A251:A252"/>
    <mergeCell ref="B251:B252"/>
    <mergeCell ref="A253:B253"/>
    <mergeCell ref="A256:B256"/>
    <mergeCell ref="A257:A258"/>
    <mergeCell ref="B257:B258"/>
    <mergeCell ref="B109:B110"/>
    <mergeCell ref="A111:B111"/>
    <mergeCell ref="A112:A113"/>
    <mergeCell ref="B112:B113"/>
    <mergeCell ref="A114:B114"/>
    <mergeCell ref="A103:A104"/>
    <mergeCell ref="B103:B104"/>
    <mergeCell ref="A105:B105"/>
    <mergeCell ref="A180:A181"/>
    <mergeCell ref="B180:B181"/>
    <mergeCell ref="A182:B182"/>
    <mergeCell ref="A192:B192"/>
    <mergeCell ref="B65:B66"/>
    <mergeCell ref="A67:B67"/>
    <mergeCell ref="A84:B84"/>
    <mergeCell ref="A85:A86"/>
    <mergeCell ref="B85:B86"/>
    <mergeCell ref="A87:B87"/>
    <mergeCell ref="A94:A95"/>
    <mergeCell ref="A250:B250"/>
    <mergeCell ref="A77:B77"/>
    <mergeCell ref="A79:B79"/>
    <mergeCell ref="A106:A107"/>
    <mergeCell ref="B106:B107"/>
    <mergeCell ref="A108:B108"/>
    <mergeCell ref="A121:A122"/>
    <mergeCell ref="B121:B122"/>
    <mergeCell ref="A123:B123"/>
    <mergeCell ref="A124:A125"/>
    <mergeCell ref="B124:B125"/>
    <mergeCell ref="A126:B126"/>
    <mergeCell ref="A115:A116"/>
    <mergeCell ref="B115:B116"/>
    <mergeCell ref="A117:B117"/>
    <mergeCell ref="A118:A119"/>
    <mergeCell ref="A82:A83"/>
    <mergeCell ref="B1:H1"/>
    <mergeCell ref="A2:H2"/>
    <mergeCell ref="A254:A255"/>
    <mergeCell ref="B254:B255"/>
    <mergeCell ref="A58:B58"/>
    <mergeCell ref="A248:A249"/>
    <mergeCell ref="A283:B283"/>
    <mergeCell ref="A284:A285"/>
    <mergeCell ref="B284:B285"/>
    <mergeCell ref="A275:A276"/>
    <mergeCell ref="B275:B276"/>
    <mergeCell ref="A277:B277"/>
    <mergeCell ref="A281:A282"/>
    <mergeCell ref="B281:B282"/>
    <mergeCell ref="B248:B249"/>
    <mergeCell ref="A244:B244"/>
    <mergeCell ref="A245:A246"/>
    <mergeCell ref="A194:B194"/>
    <mergeCell ref="A65:A66"/>
    <mergeCell ref="B195:B196"/>
    <mergeCell ref="A197:B197"/>
    <mergeCell ref="A195:A196"/>
    <mergeCell ref="B198:B199"/>
    <mergeCell ref="A200:B200"/>
    <mergeCell ref="A345:A346"/>
    <mergeCell ref="A300:A301"/>
    <mergeCell ref="B300:B301"/>
    <mergeCell ref="A302:B302"/>
    <mergeCell ref="A303:A304"/>
    <mergeCell ref="B303:B304"/>
    <mergeCell ref="A296:B296"/>
    <mergeCell ref="A297:A298"/>
    <mergeCell ref="A305:B305"/>
    <mergeCell ref="A312:A313"/>
    <mergeCell ref="B312:B313"/>
    <mergeCell ref="A332:B332"/>
    <mergeCell ref="A333:A334"/>
    <mergeCell ref="A308:B308"/>
    <mergeCell ref="A335:B335"/>
    <mergeCell ref="A336:A337"/>
    <mergeCell ref="B336:B337"/>
    <mergeCell ref="A314:B314"/>
    <mergeCell ref="A315:A316"/>
    <mergeCell ref="B309:B310"/>
    <mergeCell ref="A311:B311"/>
    <mergeCell ref="A306:A307"/>
    <mergeCell ref="B306:B307"/>
    <mergeCell ref="A493:B493"/>
    <mergeCell ref="A407:A408"/>
    <mergeCell ref="B407:B408"/>
    <mergeCell ref="A518:B518"/>
    <mergeCell ref="A558:H558"/>
    <mergeCell ref="A527:B527"/>
    <mergeCell ref="A549:B549"/>
    <mergeCell ref="A550:A551"/>
    <mergeCell ref="G550:G551"/>
    <mergeCell ref="H550:H551"/>
    <mergeCell ref="C550:C551"/>
    <mergeCell ref="D550:D551"/>
    <mergeCell ref="E550:E551"/>
    <mergeCell ref="F550:F551"/>
    <mergeCell ref="B550:B551"/>
    <mergeCell ref="A552:B552"/>
    <mergeCell ref="A541:A548"/>
    <mergeCell ref="B541:B548"/>
    <mergeCell ref="A516:A517"/>
    <mergeCell ref="B516:B517"/>
    <mergeCell ref="A515:H515"/>
    <mergeCell ref="A540:B540"/>
    <mergeCell ref="A491:B491"/>
    <mergeCell ref="A432:H432"/>
    <mergeCell ref="A609:A610"/>
    <mergeCell ref="B609:B610"/>
    <mergeCell ref="A611:B611"/>
    <mergeCell ref="A612:H612"/>
    <mergeCell ref="A613:A614"/>
    <mergeCell ref="B613:B614"/>
    <mergeCell ref="A615:B615"/>
    <mergeCell ref="A616:H616"/>
    <mergeCell ref="A617:A619"/>
    <mergeCell ref="B617:B619"/>
    <mergeCell ref="A622:B622"/>
    <mergeCell ref="A623:A627"/>
    <mergeCell ref="B623:B627"/>
    <mergeCell ref="A628:B628"/>
    <mergeCell ref="A629:A633"/>
    <mergeCell ref="B629:B633"/>
    <mergeCell ref="A634:B634"/>
    <mergeCell ref="A635:A639"/>
    <mergeCell ref="B635:B639"/>
    <mergeCell ref="A640:B640"/>
    <mergeCell ref="A641:A643"/>
    <mergeCell ref="B641:B643"/>
    <mergeCell ref="A644:B644"/>
    <mergeCell ref="A645:A647"/>
    <mergeCell ref="B645:B647"/>
    <mergeCell ref="A648:B648"/>
    <mergeCell ref="A671:A673"/>
    <mergeCell ref="B671:B673"/>
    <mergeCell ref="A674:B674"/>
    <mergeCell ref="A649:A651"/>
    <mergeCell ref="B649:B651"/>
    <mergeCell ref="A652:B652"/>
    <mergeCell ref="A653:A655"/>
    <mergeCell ref="B653:B655"/>
    <mergeCell ref="A656:B656"/>
    <mergeCell ref="A657:A658"/>
    <mergeCell ref="B657:B658"/>
    <mergeCell ref="A661:B661"/>
    <mergeCell ref="A662:A665"/>
    <mergeCell ref="B662:B665"/>
    <mergeCell ref="A666:B666"/>
    <mergeCell ref="A667:A669"/>
    <mergeCell ref="B667:B669"/>
    <mergeCell ref="A670:B670"/>
    <mergeCell ref="A710:B710"/>
    <mergeCell ref="A687:A689"/>
    <mergeCell ref="B687:B689"/>
    <mergeCell ref="A690:B690"/>
    <mergeCell ref="A691:A693"/>
    <mergeCell ref="B691:B693"/>
    <mergeCell ref="A694:B694"/>
    <mergeCell ref="A695:A697"/>
    <mergeCell ref="B695:B697"/>
    <mergeCell ref="A698:B698"/>
    <mergeCell ref="A699:A701"/>
    <mergeCell ref="B699:B701"/>
    <mergeCell ref="A702:B702"/>
    <mergeCell ref="A703:A705"/>
    <mergeCell ref="B703:B705"/>
    <mergeCell ref="A706:B706"/>
    <mergeCell ref="A707:A709"/>
    <mergeCell ref="B707:B709"/>
    <mergeCell ref="A675:A677"/>
    <mergeCell ref="B675:B677"/>
    <mergeCell ref="A678:B678"/>
    <mergeCell ref="A679:A681"/>
    <mergeCell ref="B679:B681"/>
    <mergeCell ref="A682:B682"/>
    <mergeCell ref="A683:A685"/>
    <mergeCell ref="B683:B685"/>
    <mergeCell ref="A686:B686"/>
    <mergeCell ref="B201:B202"/>
    <mergeCell ref="A198:A199"/>
    <mergeCell ref="A201:A202"/>
    <mergeCell ref="A204:A205"/>
    <mergeCell ref="B204:B205"/>
    <mergeCell ref="A215:B215"/>
    <mergeCell ref="A216:A217"/>
    <mergeCell ref="B216:B217"/>
    <mergeCell ref="A218:B218"/>
    <mergeCell ref="A219:A220"/>
    <mergeCell ref="B219:B220"/>
    <mergeCell ref="A221:B221"/>
    <mergeCell ref="A206:B206"/>
    <mergeCell ref="A207:A208"/>
    <mergeCell ref="B207:B208"/>
    <mergeCell ref="A209:B209"/>
    <mergeCell ref="A210:A211"/>
    <mergeCell ref="B210:B211"/>
    <mergeCell ref="A212:B212"/>
    <mergeCell ref="A213:A214"/>
    <mergeCell ref="B213:B214"/>
  </mergeCells>
  <phoneticPr fontId="2" type="noConversion"/>
  <pageMargins left="0.19685039370078741" right="0.19685039370078741" top="0.11811023622047245" bottom="0.31496062992125984" header="0.51181102362204722" footer="0.51181102362204722"/>
  <pageSetup paperSize="9" scale="85" fitToHeight="7" orientation="portrait" horizontalDpi="4294967293" verticalDpi="14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0"/>
  <sheetViews>
    <sheetView topLeftCell="A166" workbookViewId="0">
      <selection activeCell="B189" sqref="B189"/>
    </sheetView>
  </sheetViews>
  <sheetFormatPr defaultRowHeight="12.75"/>
  <cols>
    <col min="1" max="1" width="10.140625" style="234" customWidth="1"/>
    <col min="2" max="2" width="32.42578125" style="245" customWidth="1"/>
    <col min="3" max="3" width="10" style="261" customWidth="1"/>
    <col min="4" max="4" width="10.28515625" style="260" customWidth="1"/>
    <col min="5" max="5" width="10.85546875" style="260" customWidth="1"/>
    <col min="6" max="6" width="9.5703125" style="261" customWidth="1"/>
    <col min="7" max="7" width="9.140625" style="261"/>
    <col min="8" max="9" width="9.140625" style="260"/>
    <col min="10" max="10" width="9.7109375" style="260" customWidth="1"/>
    <col min="11" max="11" width="6.42578125" style="427" customWidth="1"/>
  </cols>
  <sheetData>
    <row r="1" spans="1:12" ht="18.75" customHeight="1">
      <c r="A1" s="611" t="s">
        <v>151</v>
      </c>
      <c r="B1" s="751"/>
      <c r="C1" s="751"/>
      <c r="D1" s="751"/>
      <c r="E1" s="751"/>
      <c r="F1" s="751"/>
      <c r="G1" s="751"/>
      <c r="H1" s="751"/>
      <c r="I1" s="751"/>
      <c r="J1" s="751"/>
    </row>
    <row r="2" spans="1:12" ht="15.75">
      <c r="C2" s="758"/>
      <c r="D2" s="758"/>
      <c r="E2" s="758"/>
      <c r="F2" s="758"/>
      <c r="G2" s="758"/>
      <c r="H2" s="758"/>
      <c r="I2" s="758"/>
      <c r="J2" s="258"/>
    </row>
    <row r="3" spans="1:12">
      <c r="A3" s="388"/>
      <c r="B3" s="389"/>
      <c r="C3" s="259"/>
      <c r="D3" s="259"/>
      <c r="E3" s="259"/>
      <c r="F3" s="259"/>
      <c r="G3" s="259"/>
      <c r="H3" s="259"/>
      <c r="I3" s="259"/>
      <c r="J3" s="259"/>
    </row>
    <row r="4" spans="1:12" ht="66.75" customHeight="1">
      <c r="A4" s="390" t="s">
        <v>160</v>
      </c>
      <c r="B4" s="391" t="s">
        <v>152</v>
      </c>
      <c r="C4" s="134" t="s">
        <v>421</v>
      </c>
      <c r="D4" s="134" t="s">
        <v>422</v>
      </c>
      <c r="E4" s="134" t="s">
        <v>423</v>
      </c>
      <c r="F4" s="134" t="s">
        <v>424</v>
      </c>
      <c r="G4" s="134" t="s">
        <v>425</v>
      </c>
      <c r="H4" s="392" t="s">
        <v>426</v>
      </c>
      <c r="I4" s="134" t="s">
        <v>427</v>
      </c>
      <c r="J4" s="393" t="s">
        <v>428</v>
      </c>
    </row>
    <row r="5" spans="1:12">
      <c r="A5" s="752" t="s">
        <v>742</v>
      </c>
      <c r="B5" s="753"/>
      <c r="C5" s="753"/>
      <c r="D5" s="753"/>
      <c r="E5" s="753"/>
      <c r="F5" s="753"/>
      <c r="G5" s="753"/>
      <c r="H5" s="753"/>
      <c r="I5" s="753"/>
      <c r="J5" s="754"/>
    </row>
    <row r="6" spans="1:12">
      <c r="A6" s="239" t="s">
        <v>169</v>
      </c>
      <c r="B6" s="241" t="s">
        <v>910</v>
      </c>
      <c r="C6" s="207">
        <f>'ФОТ поликл.'!H8</f>
        <v>184.40969354670014</v>
      </c>
      <c r="D6" s="207">
        <f>C6*10/100</f>
        <v>18.440969354670013</v>
      </c>
      <c r="E6" s="207">
        <f>(C6+D6)*30.2/100</f>
        <v>61.26090019621379</v>
      </c>
      <c r="F6" s="207">
        <f>'мат.затраты поликл.'!M14</f>
        <v>38.225692681460522</v>
      </c>
      <c r="G6" s="207">
        <f t="shared" ref="G6:G14" si="0">(C6+D6+E6+F6)*10/100</f>
        <v>30.233725577904448</v>
      </c>
      <c r="H6" s="207">
        <f t="shared" ref="H6:H14" si="1">(C6+D6+E6+F6+G6)*20/100</f>
        <v>66.514196271389793</v>
      </c>
      <c r="I6" s="207">
        <f t="shared" ref="I6:I14" si="2">H6+G6+F6+E6+D6+C6</f>
        <v>399.08517762833867</v>
      </c>
      <c r="J6" s="394">
        <f>I6</f>
        <v>399.08517762833867</v>
      </c>
      <c r="K6" s="428">
        <v>400</v>
      </c>
      <c r="L6" s="83"/>
    </row>
    <row r="7" spans="1:12" ht="25.5">
      <c r="A7" s="239" t="s">
        <v>577</v>
      </c>
      <c r="B7" s="241" t="s">
        <v>911</v>
      </c>
      <c r="C7" s="207">
        <f>'ФОТ поликл.'!H11</f>
        <v>494.37492312519612</v>
      </c>
      <c r="D7" s="207">
        <f t="shared" ref="D7:D79" si="3">C7*10/100</f>
        <v>49.437492312519609</v>
      </c>
      <c r="E7" s="207">
        <f t="shared" ref="E7:E79" si="4">(C7+D7)*30.2/100</f>
        <v>164.23134946219011</v>
      </c>
      <c r="F7" s="207">
        <f>'мат.затраты поликл.'!M22</f>
        <v>160.31828583629891</v>
      </c>
      <c r="G7" s="207">
        <f t="shared" si="0"/>
        <v>86.836205073620476</v>
      </c>
      <c r="H7" s="207">
        <f t="shared" si="1"/>
        <v>191.03965116196505</v>
      </c>
      <c r="I7" s="207">
        <f t="shared" si="2"/>
        <v>1146.2379069717904</v>
      </c>
      <c r="J7" s="394">
        <f t="shared" ref="J7:J75" si="5">I7</f>
        <v>1146.2379069717904</v>
      </c>
      <c r="K7" s="429">
        <v>1150</v>
      </c>
    </row>
    <row r="8" spans="1:12">
      <c r="A8" s="239" t="s">
        <v>170</v>
      </c>
      <c r="B8" s="241" t="s">
        <v>912</v>
      </c>
      <c r="C8" s="207">
        <f>'ФОТ поликл.'!H14</f>
        <v>176.5624725447129</v>
      </c>
      <c r="D8" s="207">
        <f t="shared" si="3"/>
        <v>17.656247254471293</v>
      </c>
      <c r="E8" s="207">
        <f t="shared" si="4"/>
        <v>58.654053379353627</v>
      </c>
      <c r="F8" s="207">
        <f>'мат.затраты поликл.'!M27</f>
        <v>4.2267200000000003</v>
      </c>
      <c r="G8" s="207">
        <f t="shared" si="0"/>
        <v>25.709949317853784</v>
      </c>
      <c r="H8" s="207">
        <f t="shared" si="1"/>
        <v>56.561888499278318</v>
      </c>
      <c r="I8" s="207">
        <f t="shared" si="2"/>
        <v>339.37133099566995</v>
      </c>
      <c r="J8" s="394">
        <f t="shared" si="5"/>
        <v>339.37133099566995</v>
      </c>
      <c r="K8" s="429">
        <v>340</v>
      </c>
    </row>
    <row r="9" spans="1:12">
      <c r="A9" s="239" t="s">
        <v>215</v>
      </c>
      <c r="B9" s="241" t="s">
        <v>914</v>
      </c>
      <c r="C9" s="207">
        <f>'ФОТ поликл.'!H17</f>
        <v>235.41663005961718</v>
      </c>
      <c r="D9" s="207">
        <f t="shared" si="3"/>
        <v>23.54166300596172</v>
      </c>
      <c r="E9" s="207">
        <f t="shared" si="4"/>
        <v>78.205404505804822</v>
      </c>
      <c r="F9" s="395">
        <f>'мат.затраты поликл.'!M34</f>
        <v>58.868999999999993</v>
      </c>
      <c r="G9" s="207">
        <f t="shared" si="0"/>
        <v>39.603269757138371</v>
      </c>
      <c r="H9" s="207">
        <f t="shared" si="1"/>
        <v>87.127193465704423</v>
      </c>
      <c r="I9" s="207">
        <f t="shared" si="2"/>
        <v>522.76316079422645</v>
      </c>
      <c r="J9" s="394">
        <f t="shared" si="5"/>
        <v>522.76316079422645</v>
      </c>
      <c r="K9" s="429">
        <v>520</v>
      </c>
    </row>
    <row r="10" spans="1:12">
      <c r="A10" s="239" t="s">
        <v>216</v>
      </c>
      <c r="B10" s="241" t="s">
        <v>217</v>
      </c>
      <c r="C10" s="207">
        <f>'ФОТ поликл.'!H20</f>
        <v>117.70831502980859</v>
      </c>
      <c r="D10" s="207">
        <f t="shared" si="3"/>
        <v>11.77083150298086</v>
      </c>
      <c r="E10" s="207">
        <f t="shared" si="4"/>
        <v>39.102702252902411</v>
      </c>
      <c r="F10" s="207">
        <f>'мат.затраты поликл.'!M40</f>
        <v>4.2517200000000006</v>
      </c>
      <c r="G10" s="207">
        <f t="shared" si="0"/>
        <v>17.28335687856919</v>
      </c>
      <c r="H10" s="207">
        <f t="shared" si="1"/>
        <v>38.023385132852212</v>
      </c>
      <c r="I10" s="207">
        <f t="shared" si="2"/>
        <v>228.14031079711327</v>
      </c>
      <c r="J10" s="394">
        <f t="shared" si="5"/>
        <v>228.14031079711327</v>
      </c>
      <c r="K10" s="429">
        <v>230</v>
      </c>
    </row>
    <row r="11" spans="1:12">
      <c r="A11" s="239" t="s">
        <v>836</v>
      </c>
      <c r="B11" s="241" t="s">
        <v>837</v>
      </c>
      <c r="C11" s="207">
        <f>'ФОТ поликл.'!H23</f>
        <v>706.24989017885162</v>
      </c>
      <c r="D11" s="207">
        <f t="shared" si="3"/>
        <v>70.62498901788517</v>
      </c>
      <c r="E11" s="207">
        <f t="shared" si="4"/>
        <v>234.61621351741451</v>
      </c>
      <c r="F11" s="207">
        <f>'мат.затраты поликл.'!M51</f>
        <v>164.78566000000001</v>
      </c>
      <c r="G11" s="207">
        <f t="shared" si="0"/>
        <v>117.62767527141514</v>
      </c>
      <c r="H11" s="207">
        <f t="shared" si="1"/>
        <v>258.7808855971133</v>
      </c>
      <c r="I11" s="207">
        <f t="shared" si="2"/>
        <v>1552.6853135826796</v>
      </c>
      <c r="J11" s="394">
        <f t="shared" si="5"/>
        <v>1552.6853135826796</v>
      </c>
      <c r="K11" s="429">
        <v>1560</v>
      </c>
    </row>
    <row r="12" spans="1:12">
      <c r="A12" s="239" t="s">
        <v>913</v>
      </c>
      <c r="B12" s="241" t="s">
        <v>915</v>
      </c>
      <c r="C12" s="207">
        <f>'ФОТ поликл.'!H26</f>
        <v>235.41663005961718</v>
      </c>
      <c r="D12" s="207">
        <f t="shared" si="3"/>
        <v>23.54166300596172</v>
      </c>
      <c r="E12" s="207">
        <f t="shared" si="4"/>
        <v>78.205404505804822</v>
      </c>
      <c r="F12" s="207">
        <f>'мат.затраты поликл.'!M56</f>
        <v>28.09516</v>
      </c>
      <c r="G12" s="207">
        <f t="shared" si="0"/>
        <v>36.525885757138376</v>
      </c>
      <c r="H12" s="207">
        <f t="shared" si="1"/>
        <v>80.356948665704437</v>
      </c>
      <c r="I12" s="207">
        <f t="shared" si="2"/>
        <v>482.14169199422656</v>
      </c>
      <c r="J12" s="394">
        <f t="shared" si="5"/>
        <v>482.14169199422656</v>
      </c>
      <c r="K12" s="429">
        <v>490</v>
      </c>
    </row>
    <row r="13" spans="1:12" ht="25.5">
      <c r="A13" s="239" t="s">
        <v>916</v>
      </c>
      <c r="B13" s="241" t="s">
        <v>917</v>
      </c>
      <c r="C13" s="207">
        <f>'ФОТ поликл.'!H29</f>
        <v>235.41663005961718</v>
      </c>
      <c r="D13" s="207">
        <f t="shared" si="3"/>
        <v>23.54166300596172</v>
      </c>
      <c r="E13" s="207">
        <f t="shared" si="4"/>
        <v>78.205404505804822</v>
      </c>
      <c r="F13" s="207">
        <f>'мат.затраты поликл.'!M62</f>
        <v>198.09515999999999</v>
      </c>
      <c r="G13" s="207">
        <f t="shared" si="0"/>
        <v>53.525885757138369</v>
      </c>
      <c r="H13" s="207">
        <f t="shared" si="1"/>
        <v>117.7569486657044</v>
      </c>
      <c r="I13" s="207">
        <f t="shared" si="2"/>
        <v>706.54169199422654</v>
      </c>
      <c r="J13" s="394">
        <f t="shared" si="5"/>
        <v>706.54169199422654</v>
      </c>
      <c r="K13" s="429">
        <v>710</v>
      </c>
    </row>
    <row r="14" spans="1:12" ht="25.5">
      <c r="A14" s="239" t="s">
        <v>918</v>
      </c>
      <c r="B14" s="241" t="s">
        <v>919</v>
      </c>
      <c r="C14" s="207">
        <f>'ФОТ поликл.'!H32</f>
        <v>294.27078757452148</v>
      </c>
      <c r="D14" s="207">
        <f t="shared" si="3"/>
        <v>29.427078757452147</v>
      </c>
      <c r="E14" s="207">
        <f t="shared" si="4"/>
        <v>97.756755632256031</v>
      </c>
      <c r="F14" s="207">
        <f>'мат.затраты поликл.'!M69</f>
        <v>197.88182666666665</v>
      </c>
      <c r="G14" s="207">
        <f t="shared" si="0"/>
        <v>61.933644863089633</v>
      </c>
      <c r="H14" s="207">
        <f t="shared" si="1"/>
        <v>136.25401869879718</v>
      </c>
      <c r="I14" s="207">
        <f t="shared" si="2"/>
        <v>817.52411219278315</v>
      </c>
      <c r="J14" s="394">
        <f t="shared" si="5"/>
        <v>817.52411219278315</v>
      </c>
      <c r="K14" s="429">
        <v>820</v>
      </c>
    </row>
    <row r="15" spans="1:12">
      <c r="A15" s="759" t="s">
        <v>743</v>
      </c>
      <c r="B15" s="753"/>
      <c r="C15" s="753"/>
      <c r="D15" s="753"/>
      <c r="E15" s="753"/>
      <c r="F15" s="753"/>
      <c r="G15" s="753"/>
      <c r="H15" s="753"/>
      <c r="I15" s="753"/>
      <c r="J15" s="754"/>
      <c r="K15" s="429"/>
    </row>
    <row r="16" spans="1:12">
      <c r="A16" s="239" t="s">
        <v>437</v>
      </c>
      <c r="B16" s="241" t="s">
        <v>920</v>
      </c>
      <c r="C16" s="207">
        <f>'ФОТ поликл.'!H36</f>
        <v>151.16308932169244</v>
      </c>
      <c r="D16" s="207">
        <f>C16*10/100</f>
        <v>15.116308932169245</v>
      </c>
      <c r="E16" s="207">
        <f>(C16+D16)*30.2/100</f>
        <v>50.216378272666226</v>
      </c>
      <c r="F16" s="207">
        <f>'мат.затраты поликл.'!M74</f>
        <v>1.1933600000000002</v>
      </c>
      <c r="G16" s="207">
        <f>(C16+D16+E16+F16)*10/100</f>
        <v>21.768913652652792</v>
      </c>
      <c r="H16" s="207">
        <f>(C16+D16+E16+F16+G16)*20/100</f>
        <v>47.891610035836138</v>
      </c>
      <c r="I16" s="207">
        <f>H16+G16+F16+E16+D16+C16</f>
        <v>287.3496602150168</v>
      </c>
      <c r="J16" s="394">
        <f>I16</f>
        <v>287.3496602150168</v>
      </c>
      <c r="K16" s="429">
        <v>290</v>
      </c>
    </row>
    <row r="17" spans="1:11" ht="25.5">
      <c r="A17" s="396" t="s">
        <v>633</v>
      </c>
      <c r="B17" s="397" t="s">
        <v>921</v>
      </c>
      <c r="C17" s="207">
        <f>'ФОТ поликл.'!H39</f>
        <v>83.93252041615392</v>
      </c>
      <c r="D17" s="207">
        <f t="shared" ref="D17:D22" si="6">C17*10/100</f>
        <v>8.3932520416153924</v>
      </c>
      <c r="E17" s="207">
        <f t="shared" ref="E17:E22" si="7">(C17+D17)*30.2/100</f>
        <v>27.882383282246334</v>
      </c>
      <c r="F17" s="207">
        <f>'мат.затраты поликл.'!M80</f>
        <v>160.10952</v>
      </c>
      <c r="G17" s="207">
        <f t="shared" ref="G17:G22" si="8">(C17+D17+E17+F17)*10/100</f>
        <v>28.031767574001563</v>
      </c>
      <c r="H17" s="207">
        <f t="shared" ref="H17:H22" si="9">(C17+D17+E17+F17+G17)*20/100</f>
        <v>61.669888662803444</v>
      </c>
      <c r="I17" s="207">
        <f t="shared" ref="I17:I22" si="10">H17+G17+F17+E17+D17+C17</f>
        <v>370.01933197682064</v>
      </c>
      <c r="J17" s="394">
        <f t="shared" ref="J17:J22" si="11">I17</f>
        <v>370.01933197682064</v>
      </c>
      <c r="K17" s="429">
        <v>370</v>
      </c>
    </row>
    <row r="18" spans="1:11" ht="25.5">
      <c r="A18" s="240" t="s">
        <v>632</v>
      </c>
      <c r="B18" s="398" t="s">
        <v>922</v>
      </c>
      <c r="C18" s="207">
        <f>'ФОТ поликл.'!H42</f>
        <v>51.006936512917058</v>
      </c>
      <c r="D18" s="207">
        <f t="shared" si="6"/>
        <v>5.1006936512917056</v>
      </c>
      <c r="E18" s="207">
        <f t="shared" si="7"/>
        <v>16.944504309591046</v>
      </c>
      <c r="F18" s="207">
        <f>'мат.затраты поликл.'!M84</f>
        <v>175.72</v>
      </c>
      <c r="G18" s="207">
        <f t="shared" si="8"/>
        <v>24.877213447379983</v>
      </c>
      <c r="H18" s="207">
        <f t="shared" si="9"/>
        <v>54.729869584235963</v>
      </c>
      <c r="I18" s="207">
        <f t="shared" si="10"/>
        <v>328.37921750541568</v>
      </c>
      <c r="J18" s="394">
        <f t="shared" si="11"/>
        <v>328.37921750541568</v>
      </c>
      <c r="K18" s="429">
        <v>330</v>
      </c>
    </row>
    <row r="19" spans="1:11" ht="38.25">
      <c r="A19" s="240" t="s">
        <v>634</v>
      </c>
      <c r="B19" s="398" t="s">
        <v>581</v>
      </c>
      <c r="C19" s="207">
        <f>'ФОТ поликл.'!H45</f>
        <v>51.006936512917058</v>
      </c>
      <c r="D19" s="207">
        <f t="shared" si="6"/>
        <v>5.1006936512917056</v>
      </c>
      <c r="E19" s="207">
        <f t="shared" si="7"/>
        <v>16.944504309591046</v>
      </c>
      <c r="F19" s="207">
        <f>'мат.затраты поликл.'!M92</f>
        <v>232.90959999999998</v>
      </c>
      <c r="G19" s="207">
        <f t="shared" si="8"/>
        <v>30.596173447379979</v>
      </c>
      <c r="H19" s="207">
        <f t="shared" si="9"/>
        <v>67.311581584235952</v>
      </c>
      <c r="I19" s="207">
        <f t="shared" si="10"/>
        <v>403.86948950541569</v>
      </c>
      <c r="J19" s="394">
        <f t="shared" si="11"/>
        <v>403.86948950541569</v>
      </c>
      <c r="K19" s="429">
        <v>400</v>
      </c>
    </row>
    <row r="20" spans="1:11" ht="38.25">
      <c r="A20" s="240" t="s">
        <v>635</v>
      </c>
      <c r="B20" s="398" t="s">
        <v>924</v>
      </c>
      <c r="C20" s="207">
        <f>'ФОТ поликл.'!H48</f>
        <v>51.006936512917058</v>
      </c>
      <c r="D20" s="207">
        <f t="shared" si="6"/>
        <v>5.1006936512917056</v>
      </c>
      <c r="E20" s="207">
        <f t="shared" si="7"/>
        <v>16.944504309591046</v>
      </c>
      <c r="F20" s="207">
        <f>'мат.затраты поликл.'!M100</f>
        <v>217.90959999999998</v>
      </c>
      <c r="G20" s="207">
        <f t="shared" si="8"/>
        <v>29.096173447379979</v>
      </c>
      <c r="H20" s="207">
        <f t="shared" si="9"/>
        <v>64.011581584235941</v>
      </c>
      <c r="I20" s="207">
        <f t="shared" si="10"/>
        <v>384.06948950541567</v>
      </c>
      <c r="J20" s="394">
        <f t="shared" si="11"/>
        <v>384.06948950541567</v>
      </c>
      <c r="K20" s="429">
        <v>390</v>
      </c>
    </row>
    <row r="21" spans="1:11" ht="38.25">
      <c r="A21" s="240" t="s">
        <v>438</v>
      </c>
      <c r="B21" s="398" t="s">
        <v>923</v>
      </c>
      <c r="C21" s="207">
        <f>'ФОТ поликл.'!H51</f>
        <v>51.006936512917058</v>
      </c>
      <c r="D21" s="207">
        <f t="shared" si="6"/>
        <v>5.1006936512917056</v>
      </c>
      <c r="E21" s="207">
        <f t="shared" si="7"/>
        <v>16.944504309591046</v>
      </c>
      <c r="F21" s="207">
        <f>'мат.затраты поликл.'!M108</f>
        <v>244.90959999999998</v>
      </c>
      <c r="G21" s="207">
        <f t="shared" si="8"/>
        <v>31.796173447379978</v>
      </c>
      <c r="H21" s="207">
        <f t="shared" si="9"/>
        <v>69.951581584235953</v>
      </c>
      <c r="I21" s="207">
        <f t="shared" si="10"/>
        <v>419.70948950541566</v>
      </c>
      <c r="J21" s="394">
        <f t="shared" si="11"/>
        <v>419.70948950541566</v>
      </c>
      <c r="K21" s="429">
        <v>420</v>
      </c>
    </row>
    <row r="22" spans="1:11" ht="38.25">
      <c r="A22" s="240" t="s">
        <v>439</v>
      </c>
      <c r="B22" s="398" t="s">
        <v>925</v>
      </c>
      <c r="C22" s="207">
        <f>'ФОТ поликл.'!H54</f>
        <v>51.006936512917058</v>
      </c>
      <c r="D22" s="207">
        <f t="shared" si="6"/>
        <v>5.1006936512917056</v>
      </c>
      <c r="E22" s="207">
        <f t="shared" si="7"/>
        <v>16.944504309591046</v>
      </c>
      <c r="F22" s="207">
        <f>'мат.затраты поликл.'!M116</f>
        <v>216.90959999999998</v>
      </c>
      <c r="G22" s="207">
        <f t="shared" si="8"/>
        <v>28.996173447379977</v>
      </c>
      <c r="H22" s="207">
        <f t="shared" si="9"/>
        <v>63.791581584235956</v>
      </c>
      <c r="I22" s="207">
        <f t="shared" si="10"/>
        <v>382.74948950541568</v>
      </c>
      <c r="J22" s="394">
        <f t="shared" si="11"/>
        <v>382.74948950541568</v>
      </c>
      <c r="K22" s="429">
        <v>380</v>
      </c>
    </row>
    <row r="23" spans="1:11">
      <c r="A23" s="399"/>
      <c r="B23" s="242"/>
      <c r="C23" s="248"/>
      <c r="D23" s="248"/>
      <c r="E23" s="248"/>
      <c r="F23" s="207"/>
      <c r="G23" s="118"/>
      <c r="H23" s="118"/>
      <c r="I23" s="118"/>
      <c r="J23" s="158"/>
      <c r="K23" s="429"/>
    </row>
    <row r="24" spans="1:11">
      <c r="A24" s="752" t="s">
        <v>637</v>
      </c>
      <c r="B24" s="753"/>
      <c r="C24" s="753"/>
      <c r="D24" s="753"/>
      <c r="E24" s="753"/>
      <c r="F24" s="753"/>
      <c r="G24" s="753"/>
      <c r="H24" s="753"/>
      <c r="I24" s="753"/>
      <c r="J24" s="754"/>
      <c r="K24" s="430"/>
    </row>
    <row r="25" spans="1:11" ht="24.75" customHeight="1">
      <c r="A25" s="236" t="s">
        <v>196</v>
      </c>
      <c r="B25" s="400" t="s">
        <v>926</v>
      </c>
      <c r="C25" s="248">
        <f>'ФОТ поликл.'!H58</f>
        <v>188.84817093634632</v>
      </c>
      <c r="D25" s="248">
        <f t="shared" si="3"/>
        <v>18.884817093634634</v>
      </c>
      <c r="E25" s="248">
        <f t="shared" si="4"/>
        <v>62.735362385054252</v>
      </c>
      <c r="F25" s="118">
        <f>'мат.затраты поликл.'!M124</f>
        <v>35.588000000000001</v>
      </c>
      <c r="G25" s="118">
        <f>(C25+D25+E25+F25)*10/100</f>
        <v>30.605635041503525</v>
      </c>
      <c r="H25" s="118">
        <f>(C25+D25+E25+F25+G25)*20/100</f>
        <v>67.332397091307755</v>
      </c>
      <c r="I25" s="118">
        <f>H25+G25+F25+E25+D25+C25</f>
        <v>403.9943825478465</v>
      </c>
      <c r="J25" s="158">
        <f>I25</f>
        <v>403.9943825478465</v>
      </c>
      <c r="K25" s="429">
        <v>400</v>
      </c>
    </row>
    <row r="26" spans="1:11" ht="25.5">
      <c r="A26" s="401" t="s">
        <v>87</v>
      </c>
      <c r="B26" s="241" t="s">
        <v>927</v>
      </c>
      <c r="C26" s="248">
        <f>'ФОТ поликл.'!H61</f>
        <v>86.030833426557763</v>
      </c>
      <c r="D26" s="248">
        <f t="shared" si="3"/>
        <v>8.6030833426557756</v>
      </c>
      <c r="E26" s="248">
        <f t="shared" si="4"/>
        <v>28.579442864302493</v>
      </c>
      <c r="F26" s="118">
        <f>'мат.затраты поликл.'!M135</f>
        <v>33.53152</v>
      </c>
      <c r="G26" s="118">
        <f t="shared" ref="G26:G88" si="12">(C26+D26+E26+F26)*10/100</f>
        <v>15.674487963351602</v>
      </c>
      <c r="H26" s="118">
        <f t="shared" ref="H26:H88" si="13">(C26+D26+E26+F26+G26)*20/100</f>
        <v>34.483873519373532</v>
      </c>
      <c r="I26" s="118">
        <f t="shared" ref="I26:I87" si="14">H26+G26+F26+E26+D26+C26</f>
        <v>206.90324111624116</v>
      </c>
      <c r="J26" s="158">
        <f t="shared" si="5"/>
        <v>206.90324111624116</v>
      </c>
      <c r="K26" s="429">
        <v>200</v>
      </c>
    </row>
    <row r="27" spans="1:11" ht="25.5">
      <c r="A27" s="401" t="s">
        <v>1109</v>
      </c>
      <c r="B27" s="241" t="s">
        <v>929</v>
      </c>
      <c r="C27" s="248">
        <f>'ФОТ поликл.'!H64</f>
        <v>86.030833426557763</v>
      </c>
      <c r="D27" s="248">
        <f t="shared" si="3"/>
        <v>8.6030833426557756</v>
      </c>
      <c r="E27" s="248">
        <f t="shared" si="4"/>
        <v>28.579442864302493</v>
      </c>
      <c r="F27" s="118">
        <f>'мат.затраты поликл.'!M156</f>
        <v>34.246520000000004</v>
      </c>
      <c r="G27" s="118">
        <f t="shared" si="12"/>
        <v>15.745987963351604</v>
      </c>
      <c r="H27" s="118">
        <f t="shared" si="13"/>
        <v>34.641173519373531</v>
      </c>
      <c r="I27" s="118">
        <f t="shared" si="14"/>
        <v>207.84704111624117</v>
      </c>
      <c r="J27" s="158">
        <f t="shared" si="5"/>
        <v>207.84704111624117</v>
      </c>
      <c r="K27" s="429">
        <v>200</v>
      </c>
    </row>
    <row r="28" spans="1:11" ht="25.5">
      <c r="A28" s="401" t="s">
        <v>199</v>
      </c>
      <c r="B28" s="241" t="s">
        <v>930</v>
      </c>
      <c r="C28" s="248">
        <f>'ФОТ поликл.'!H67</f>
        <v>153.17684975948089</v>
      </c>
      <c r="D28" s="248">
        <f t="shared" si="3"/>
        <v>15.317684975948088</v>
      </c>
      <c r="E28" s="248">
        <f t="shared" si="4"/>
        <v>50.88534949009955</v>
      </c>
      <c r="F28" s="118">
        <f>'мат.затраты поликл.'!M171</f>
        <v>100.08282849999999</v>
      </c>
      <c r="G28" s="118">
        <f t="shared" si="12"/>
        <v>31.946271272552849</v>
      </c>
      <c r="H28" s="118">
        <f t="shared" si="13"/>
        <v>70.281796799616274</v>
      </c>
      <c r="I28" s="118">
        <f t="shared" si="14"/>
        <v>421.69078079769764</v>
      </c>
      <c r="J28" s="158">
        <f t="shared" si="5"/>
        <v>421.69078079769764</v>
      </c>
      <c r="K28" s="429">
        <v>400</v>
      </c>
    </row>
    <row r="29" spans="1:11" ht="25.5">
      <c r="A29" s="401" t="s">
        <v>200</v>
      </c>
      <c r="B29" s="241" t="s">
        <v>931</v>
      </c>
      <c r="C29" s="248">
        <f>'ФОТ поликл.'!H70</f>
        <v>146.88191072826936</v>
      </c>
      <c r="D29" s="248">
        <f t="shared" si="3"/>
        <v>14.688191072826935</v>
      </c>
      <c r="E29" s="248">
        <f t="shared" si="4"/>
        <v>48.794170743931083</v>
      </c>
      <c r="F29" s="118">
        <f>'мат.затраты поликл.'!M183</f>
        <v>48.974400000000003</v>
      </c>
      <c r="G29" s="118">
        <f t="shared" si="12"/>
        <v>25.93386725450274</v>
      </c>
      <c r="H29" s="118">
        <f t="shared" si="13"/>
        <v>57.054507959906026</v>
      </c>
      <c r="I29" s="118">
        <f t="shared" si="14"/>
        <v>342.32704775943614</v>
      </c>
      <c r="J29" s="158">
        <f t="shared" si="5"/>
        <v>342.32704775943614</v>
      </c>
      <c r="K29" s="429">
        <v>340</v>
      </c>
    </row>
    <row r="30" spans="1:11" ht="25.5">
      <c r="A30" s="401" t="s">
        <v>202</v>
      </c>
      <c r="B30" s="241" t="s">
        <v>932</v>
      </c>
      <c r="C30" s="248">
        <f>'ФОТ поликл.'!H72</f>
        <v>46.162886228884659</v>
      </c>
      <c r="D30" s="248">
        <f t="shared" si="3"/>
        <v>4.6162886228884652</v>
      </c>
      <c r="E30" s="248">
        <f t="shared" si="4"/>
        <v>15.335310805235482</v>
      </c>
      <c r="F30" s="118">
        <f>'мат.затраты поликл.'!M197</f>
        <v>61.532110000000003</v>
      </c>
      <c r="G30" s="118">
        <f t="shared" si="12"/>
        <v>12.76465956570086</v>
      </c>
      <c r="H30" s="118">
        <f t="shared" si="13"/>
        <v>28.082251044541891</v>
      </c>
      <c r="I30" s="118">
        <f t="shared" si="14"/>
        <v>168.49350626725135</v>
      </c>
      <c r="J30" s="158">
        <f t="shared" si="5"/>
        <v>168.49350626725135</v>
      </c>
      <c r="K30" s="429">
        <v>170</v>
      </c>
    </row>
    <row r="31" spans="1:11" ht="51">
      <c r="A31" s="401" t="s">
        <v>203</v>
      </c>
      <c r="B31" s="241" t="s">
        <v>933</v>
      </c>
      <c r="C31" s="248">
        <f>'ФОТ поликл.'!H74</f>
        <v>71.342642353730838</v>
      </c>
      <c r="D31" s="248">
        <f t="shared" si="3"/>
        <v>7.1342642353730845</v>
      </c>
      <c r="E31" s="248">
        <f t="shared" si="4"/>
        <v>23.700025789909382</v>
      </c>
      <c r="F31" s="118">
        <f>'мат.затраты поликл.'!M207</f>
        <v>50.839960000000005</v>
      </c>
      <c r="G31" s="118">
        <f t="shared" si="12"/>
        <v>15.301689237901332</v>
      </c>
      <c r="H31" s="118">
        <f t="shared" si="13"/>
        <v>33.663716323382936</v>
      </c>
      <c r="I31" s="118">
        <f t="shared" si="14"/>
        <v>201.98229794029757</v>
      </c>
      <c r="J31" s="158">
        <f t="shared" si="5"/>
        <v>201.98229794029757</v>
      </c>
      <c r="K31" s="429">
        <v>200</v>
      </c>
    </row>
    <row r="32" spans="1:11" ht="25.5">
      <c r="A32" s="401" t="s">
        <v>204</v>
      </c>
      <c r="B32" s="241" t="s">
        <v>934</v>
      </c>
      <c r="C32" s="248">
        <f>'ФОТ поликл.'!H77</f>
        <v>100.71902449938472</v>
      </c>
      <c r="D32" s="248">
        <f t="shared" si="3"/>
        <v>10.071902449938472</v>
      </c>
      <c r="E32" s="248">
        <f t="shared" si="4"/>
        <v>33.458859938695603</v>
      </c>
      <c r="F32" s="118">
        <f>'мат.затраты поликл.'!M223</f>
        <v>168.13235699999998</v>
      </c>
      <c r="G32" s="118">
        <f t="shared" si="12"/>
        <v>31.238214388801879</v>
      </c>
      <c r="H32" s="118">
        <f t="shared" si="13"/>
        <v>68.724071655364128</v>
      </c>
      <c r="I32" s="118">
        <f t="shared" si="14"/>
        <v>412.34442993218477</v>
      </c>
      <c r="J32" s="158">
        <f t="shared" si="5"/>
        <v>412.34442993218477</v>
      </c>
      <c r="K32" s="429">
        <v>400</v>
      </c>
    </row>
    <row r="33" spans="1:11">
      <c r="A33" s="401" t="s">
        <v>205</v>
      </c>
      <c r="B33" s="241" t="s">
        <v>935</v>
      </c>
      <c r="C33" s="248">
        <f>'ФОТ поликл.'!H79</f>
        <v>117.5055285826155</v>
      </c>
      <c r="D33" s="248">
        <f t="shared" si="3"/>
        <v>11.75055285826155</v>
      </c>
      <c r="E33" s="248">
        <f t="shared" si="4"/>
        <v>39.035336595144862</v>
      </c>
      <c r="F33" s="118">
        <f>'мат.затраты поликл.'!M237</f>
        <v>109.79660000000001</v>
      </c>
      <c r="G33" s="118">
        <f>(C33+D33+E33+F33)*10/100</f>
        <v>27.80880180360219</v>
      </c>
      <c r="H33" s="118">
        <f>(C33+D33+E33+F33+G33)*20/100</f>
        <v>61.179363967924829</v>
      </c>
      <c r="I33" s="118">
        <f>H33+G33+F33+E33+D33+C33</f>
        <v>367.07618380754894</v>
      </c>
      <c r="J33" s="158">
        <f t="shared" si="5"/>
        <v>367.07618380754894</v>
      </c>
      <c r="K33" s="429">
        <v>370</v>
      </c>
    </row>
    <row r="34" spans="1:11">
      <c r="A34" s="401" t="s">
        <v>206</v>
      </c>
      <c r="B34" s="241" t="s">
        <v>886</v>
      </c>
      <c r="C34" s="248">
        <f>'ФОТ поликл.'!H81</f>
        <v>16.786504083230785</v>
      </c>
      <c r="D34" s="248">
        <f t="shared" si="3"/>
        <v>1.6786504083230784</v>
      </c>
      <c r="E34" s="248">
        <f t="shared" si="4"/>
        <v>5.5764766564492678</v>
      </c>
      <c r="F34" s="118">
        <f>'мат.затраты поликл.'!M247</f>
        <v>56.487960000000001</v>
      </c>
      <c r="G34" s="118">
        <f t="shared" si="12"/>
        <v>8.0529591148003128</v>
      </c>
      <c r="H34" s="118">
        <f t="shared" si="13"/>
        <v>17.71651005256069</v>
      </c>
      <c r="I34" s="118">
        <f t="shared" si="14"/>
        <v>106.29906031536414</v>
      </c>
      <c r="J34" s="158">
        <f t="shared" si="5"/>
        <v>106.29906031536414</v>
      </c>
      <c r="K34" s="429">
        <v>110</v>
      </c>
    </row>
    <row r="35" spans="1:11" ht="38.25">
      <c r="A35" s="401" t="s">
        <v>219</v>
      </c>
      <c r="B35" s="241" t="s">
        <v>936</v>
      </c>
      <c r="C35" s="248">
        <f>'ФОТ поликл.'!H84</f>
        <v>100.71902449938472</v>
      </c>
      <c r="D35" s="248">
        <f t="shared" si="3"/>
        <v>10.071902449938472</v>
      </c>
      <c r="E35" s="248">
        <f t="shared" si="4"/>
        <v>33.458859938695603</v>
      </c>
      <c r="F35" s="118">
        <f>'мат.затраты поликл.'!M259</f>
        <v>212.83159371212122</v>
      </c>
      <c r="G35" s="118">
        <f t="shared" si="12"/>
        <v>35.708138060014008</v>
      </c>
      <c r="H35" s="118">
        <f t="shared" si="13"/>
        <v>78.557903732030809</v>
      </c>
      <c r="I35" s="118">
        <f t="shared" si="14"/>
        <v>471.3474223921848</v>
      </c>
      <c r="J35" s="158">
        <f t="shared" si="5"/>
        <v>471.3474223921848</v>
      </c>
      <c r="K35" s="429">
        <v>470</v>
      </c>
    </row>
    <row r="36" spans="1:11" ht="25.5">
      <c r="A36" s="401" t="s">
        <v>221</v>
      </c>
      <c r="B36" s="241" t="s">
        <v>937</v>
      </c>
      <c r="C36" s="248">
        <f>'ФОТ поликл.'!H87</f>
        <v>134.29203266584628</v>
      </c>
      <c r="D36" s="248">
        <f t="shared" si="3"/>
        <v>13.429203266584627</v>
      </c>
      <c r="E36" s="248">
        <f t="shared" si="4"/>
        <v>44.611813251594143</v>
      </c>
      <c r="F36" s="118">
        <f>'мат.затраты поликл.'!M273</f>
        <v>112.262905</v>
      </c>
      <c r="G36" s="118">
        <f t="shared" si="12"/>
        <v>30.459595418402504</v>
      </c>
      <c r="H36" s="118">
        <f t="shared" si="13"/>
        <v>67.011109920485509</v>
      </c>
      <c r="I36" s="118">
        <f t="shared" si="14"/>
        <v>402.06665952291303</v>
      </c>
      <c r="J36" s="158">
        <f t="shared" si="5"/>
        <v>402.06665952291303</v>
      </c>
      <c r="K36" s="429">
        <v>400</v>
      </c>
    </row>
    <row r="37" spans="1:11" ht="25.5">
      <c r="A37" s="401" t="s">
        <v>222</v>
      </c>
      <c r="B37" s="241" t="s">
        <v>938</v>
      </c>
      <c r="C37" s="248">
        <f>'ФОТ поликл.'!H90</f>
        <v>125.89878062423088</v>
      </c>
      <c r="D37" s="248">
        <f t="shared" si="3"/>
        <v>12.589878062423088</v>
      </c>
      <c r="E37" s="248">
        <f t="shared" si="4"/>
        <v>41.823574923369499</v>
      </c>
      <c r="F37" s="118">
        <f>'мат.затраты поликл.'!M288</f>
        <v>112.57277599999999</v>
      </c>
      <c r="G37" s="118">
        <f t="shared" si="12"/>
        <v>29.288500961002345</v>
      </c>
      <c r="H37" s="118">
        <f t="shared" si="13"/>
        <v>64.434702114205166</v>
      </c>
      <c r="I37" s="118">
        <f t="shared" si="14"/>
        <v>386.60821268523097</v>
      </c>
      <c r="J37" s="158">
        <f t="shared" si="5"/>
        <v>386.60821268523097</v>
      </c>
      <c r="K37" s="429">
        <v>390</v>
      </c>
    </row>
    <row r="38" spans="1:11" ht="25.5">
      <c r="A38" s="401" t="s">
        <v>224</v>
      </c>
      <c r="B38" s="241" t="s">
        <v>939</v>
      </c>
      <c r="C38" s="248">
        <f>'ФОТ поликл.'!H93</f>
        <v>121.7021546034232</v>
      </c>
      <c r="D38" s="248">
        <f t="shared" si="3"/>
        <v>12.17021546034232</v>
      </c>
      <c r="E38" s="248">
        <f t="shared" si="4"/>
        <v>40.429455759257188</v>
      </c>
      <c r="F38" s="118">
        <f>'мат.затраты поликл.'!M302</f>
        <v>119.06195700000001</v>
      </c>
      <c r="G38" s="118">
        <f t="shared" si="12"/>
        <v>29.336378282302267</v>
      </c>
      <c r="H38" s="118">
        <f t="shared" si="13"/>
        <v>64.54003222106499</v>
      </c>
      <c r="I38" s="118">
        <f t="shared" si="14"/>
        <v>387.24019332639</v>
      </c>
      <c r="J38" s="158">
        <f t="shared" si="5"/>
        <v>387.24019332639</v>
      </c>
      <c r="K38" s="429">
        <v>390</v>
      </c>
    </row>
    <row r="39" spans="1:11" ht="25.5">
      <c r="A39" s="401" t="s">
        <v>225</v>
      </c>
      <c r="B39" s="241" t="s">
        <v>940</v>
      </c>
      <c r="C39" s="248">
        <f>'ФОТ поликл.'!H96</f>
        <v>121.7021546034232</v>
      </c>
      <c r="D39" s="248">
        <f t="shared" si="3"/>
        <v>12.17021546034232</v>
      </c>
      <c r="E39" s="248">
        <f t="shared" si="4"/>
        <v>40.429455759257188</v>
      </c>
      <c r="F39" s="118">
        <f>'мат.затраты поликл.'!M316</f>
        <v>131.55935700000001</v>
      </c>
      <c r="G39" s="118">
        <f t="shared" si="12"/>
        <v>30.586118282302273</v>
      </c>
      <c r="H39" s="118">
        <f t="shared" si="13"/>
        <v>67.289460221064999</v>
      </c>
      <c r="I39" s="118">
        <f t="shared" si="14"/>
        <v>403.73676132638997</v>
      </c>
      <c r="J39" s="158">
        <f t="shared" si="5"/>
        <v>403.73676132638997</v>
      </c>
      <c r="K39" s="429">
        <v>400</v>
      </c>
    </row>
    <row r="40" spans="1:11" ht="25.5">
      <c r="A40" s="401" t="s">
        <v>227</v>
      </c>
      <c r="B40" s="241" t="s">
        <v>941</v>
      </c>
      <c r="C40" s="248">
        <f>'ФОТ поликл.'!H99</f>
        <v>121.7021546034232</v>
      </c>
      <c r="D40" s="248">
        <f t="shared" si="3"/>
        <v>12.17021546034232</v>
      </c>
      <c r="E40" s="248">
        <f t="shared" si="4"/>
        <v>40.429455759257188</v>
      </c>
      <c r="F40" s="118">
        <f>'мат.затраты поликл.'!M330</f>
        <v>105.66203700000001</v>
      </c>
      <c r="G40" s="118">
        <f t="shared" si="12"/>
        <v>27.996386282302275</v>
      </c>
      <c r="H40" s="118">
        <f t="shared" si="13"/>
        <v>61.592049821065011</v>
      </c>
      <c r="I40" s="118">
        <f t="shared" si="14"/>
        <v>369.55229892638999</v>
      </c>
      <c r="J40" s="158">
        <f t="shared" si="5"/>
        <v>369.55229892638999</v>
      </c>
      <c r="K40" s="429">
        <v>370</v>
      </c>
    </row>
    <row r="41" spans="1:11" ht="25.5">
      <c r="A41" s="401" t="s">
        <v>228</v>
      </c>
      <c r="B41" s="241" t="s">
        <v>942</v>
      </c>
      <c r="C41" s="248">
        <f>'ФОТ поликл.'!H102</f>
        <v>201.4380489987694</v>
      </c>
      <c r="D41" s="248">
        <f t="shared" si="3"/>
        <v>20.14380489987694</v>
      </c>
      <c r="E41" s="248">
        <f t="shared" si="4"/>
        <v>66.917719877391193</v>
      </c>
      <c r="F41" s="118">
        <f>'мат.затраты поликл.'!M344</f>
        <v>111.36583700000001</v>
      </c>
      <c r="G41" s="118">
        <f t="shared" si="12"/>
        <v>39.986541077603754</v>
      </c>
      <c r="H41" s="118">
        <f t="shared" si="13"/>
        <v>87.970390370728254</v>
      </c>
      <c r="I41" s="118">
        <f t="shared" si="14"/>
        <v>527.82234222436955</v>
      </c>
      <c r="J41" s="158">
        <f t="shared" si="5"/>
        <v>527.82234222436955</v>
      </c>
      <c r="K41" s="429">
        <v>530</v>
      </c>
    </row>
    <row r="42" spans="1:11" ht="25.5">
      <c r="A42" s="401" t="s">
        <v>229</v>
      </c>
      <c r="B42" s="241" t="s">
        <v>943</v>
      </c>
      <c r="C42" s="248">
        <f>'ФОТ поликл.'!H105</f>
        <v>113.3089025618078</v>
      </c>
      <c r="D42" s="248">
        <f t="shared" si="3"/>
        <v>11.33089025618078</v>
      </c>
      <c r="E42" s="248">
        <f t="shared" si="4"/>
        <v>37.641217431032551</v>
      </c>
      <c r="F42" s="118">
        <f>'мат.затраты поликл.'!M358</f>
        <v>105.78626700000001</v>
      </c>
      <c r="G42" s="118">
        <f t="shared" si="12"/>
        <v>26.80672772490211</v>
      </c>
      <c r="H42" s="118">
        <f t="shared" si="13"/>
        <v>58.974800994784637</v>
      </c>
      <c r="I42" s="118">
        <f t="shared" si="14"/>
        <v>353.84880596870789</v>
      </c>
      <c r="J42" s="158">
        <f t="shared" si="5"/>
        <v>353.84880596870789</v>
      </c>
      <c r="K42" s="429">
        <v>350</v>
      </c>
    </row>
    <row r="43" spans="1:11" ht="38.25">
      <c r="A43" s="401" t="s">
        <v>230</v>
      </c>
      <c r="B43" s="241" t="s">
        <v>944</v>
      </c>
      <c r="C43" s="248">
        <f>'ФОТ поликл.'!H108</f>
        <v>113.3089025618078</v>
      </c>
      <c r="D43" s="248">
        <f t="shared" si="3"/>
        <v>11.33089025618078</v>
      </c>
      <c r="E43" s="248">
        <f t="shared" si="4"/>
        <v>37.641217431032551</v>
      </c>
      <c r="F43" s="118">
        <f>'мат.затраты поликл.'!M372</f>
        <v>105.78626700000001</v>
      </c>
      <c r="G43" s="118">
        <f t="shared" si="12"/>
        <v>26.80672772490211</v>
      </c>
      <c r="H43" s="118">
        <f t="shared" si="13"/>
        <v>58.974800994784637</v>
      </c>
      <c r="I43" s="118">
        <f t="shared" si="14"/>
        <v>353.84880596870789</v>
      </c>
      <c r="J43" s="158">
        <f t="shared" si="5"/>
        <v>353.84880596870789</v>
      </c>
      <c r="K43" s="429">
        <v>350</v>
      </c>
    </row>
    <row r="44" spans="1:11" ht="25.5">
      <c r="A44" s="401" t="s">
        <v>231</v>
      </c>
      <c r="B44" s="241" t="s">
        <v>945</v>
      </c>
      <c r="C44" s="248">
        <f>'ФОТ поликл.'!H111</f>
        <v>121.7021546034232</v>
      </c>
      <c r="D44" s="248">
        <f t="shared" si="3"/>
        <v>12.17021546034232</v>
      </c>
      <c r="E44" s="248">
        <f t="shared" si="4"/>
        <v>40.429455759257188</v>
      </c>
      <c r="F44" s="118">
        <f>'мат.затраты поликл.'!M386</f>
        <v>107.503257</v>
      </c>
      <c r="G44" s="118">
        <f t="shared" si="12"/>
        <v>28.18050828230227</v>
      </c>
      <c r="H44" s="118">
        <f t="shared" si="13"/>
        <v>61.997118221064994</v>
      </c>
      <c r="I44" s="118">
        <f t="shared" si="14"/>
        <v>371.98270932639002</v>
      </c>
      <c r="J44" s="158">
        <f t="shared" si="5"/>
        <v>371.98270932639002</v>
      </c>
      <c r="K44" s="429">
        <v>370</v>
      </c>
    </row>
    <row r="45" spans="1:11" ht="25.5">
      <c r="A45" s="401" t="s">
        <v>232</v>
      </c>
      <c r="B45" s="241" t="s">
        <v>946</v>
      </c>
      <c r="C45" s="248">
        <f>'ФОТ поликл.'!H114</f>
        <v>109.1122765410001</v>
      </c>
      <c r="D45" s="248">
        <f t="shared" si="3"/>
        <v>10.91122765410001</v>
      </c>
      <c r="E45" s="248">
        <f t="shared" si="4"/>
        <v>36.247098266920233</v>
      </c>
      <c r="F45" s="118">
        <f>'мат.затраты поликл.'!M400</f>
        <v>104.30582700000001</v>
      </c>
      <c r="G45" s="118">
        <f t="shared" si="12"/>
        <v>26.057642946202037</v>
      </c>
      <c r="H45" s="118">
        <f t="shared" si="13"/>
        <v>57.32681448164449</v>
      </c>
      <c r="I45" s="118">
        <f t="shared" si="14"/>
        <v>343.96088688986686</v>
      </c>
      <c r="J45" s="158">
        <f t="shared" si="5"/>
        <v>343.96088688986686</v>
      </c>
      <c r="K45" s="429">
        <v>350</v>
      </c>
    </row>
    <row r="46" spans="1:11" ht="25.5">
      <c r="A46" s="401" t="s">
        <v>233</v>
      </c>
      <c r="B46" s="241" t="s">
        <v>947</v>
      </c>
      <c r="C46" s="248">
        <f>'ФОТ поликл.'!H117</f>
        <v>117.5055285826155</v>
      </c>
      <c r="D46" s="248">
        <f t="shared" si="3"/>
        <v>11.75055285826155</v>
      </c>
      <c r="E46" s="248">
        <f t="shared" si="4"/>
        <v>39.035336595144862</v>
      </c>
      <c r="F46" s="118">
        <f>'мат.затраты поликл.'!M414</f>
        <v>102.15785700000001</v>
      </c>
      <c r="G46" s="118">
        <f t="shared" si="12"/>
        <v>27.044927503602189</v>
      </c>
      <c r="H46" s="118">
        <f t="shared" si="13"/>
        <v>59.498840507924818</v>
      </c>
      <c r="I46" s="118">
        <f t="shared" si="14"/>
        <v>356.99304304754895</v>
      </c>
      <c r="J46" s="158">
        <f t="shared" si="5"/>
        <v>356.99304304754895</v>
      </c>
      <c r="K46" s="429">
        <v>360</v>
      </c>
    </row>
    <row r="47" spans="1:11" ht="25.5">
      <c r="A47" s="401" t="s">
        <v>234</v>
      </c>
      <c r="B47" s="241" t="s">
        <v>948</v>
      </c>
      <c r="C47" s="248">
        <f>'ФОТ поликл.'!H120</f>
        <v>121.7021546034232</v>
      </c>
      <c r="D47" s="248">
        <f t="shared" si="3"/>
        <v>12.17021546034232</v>
      </c>
      <c r="E47" s="248">
        <f t="shared" si="4"/>
        <v>40.429455759257188</v>
      </c>
      <c r="F47" s="118">
        <f>'мат.затраты поликл.'!M428</f>
        <v>108.31187700000001</v>
      </c>
      <c r="G47" s="118">
        <f t="shared" si="12"/>
        <v>28.261370282302273</v>
      </c>
      <c r="H47" s="118">
        <f t="shared" si="13"/>
        <v>62.175014621065003</v>
      </c>
      <c r="I47" s="118">
        <f t="shared" si="14"/>
        <v>373.05008772638996</v>
      </c>
      <c r="J47" s="158">
        <f t="shared" si="5"/>
        <v>373.05008772638996</v>
      </c>
      <c r="K47" s="429">
        <v>370</v>
      </c>
    </row>
    <row r="48" spans="1:11" ht="25.5">
      <c r="A48" s="401" t="s">
        <v>235</v>
      </c>
      <c r="B48" s="241" t="s">
        <v>949</v>
      </c>
      <c r="C48" s="248">
        <f>'ФОТ поликл.'!H123</f>
        <v>134.29203266584628</v>
      </c>
      <c r="D48" s="248">
        <f t="shared" si="3"/>
        <v>13.429203266584627</v>
      </c>
      <c r="E48" s="248">
        <f t="shared" si="4"/>
        <v>44.611813251594143</v>
      </c>
      <c r="F48" s="118">
        <f>'мат.затраты поликл.'!M442</f>
        <v>128.90888700000002</v>
      </c>
      <c r="G48" s="118">
        <f t="shared" si="12"/>
        <v>32.124193618402515</v>
      </c>
      <c r="H48" s="118">
        <f t="shared" si="13"/>
        <v>70.673225960485524</v>
      </c>
      <c r="I48" s="118">
        <f t="shared" si="14"/>
        <v>424.03935576291315</v>
      </c>
      <c r="J48" s="158">
        <f t="shared" si="5"/>
        <v>424.03935576291315</v>
      </c>
      <c r="K48" s="429">
        <v>420</v>
      </c>
    </row>
    <row r="49" spans="1:11" ht="25.5">
      <c r="A49" s="401" t="s">
        <v>236</v>
      </c>
      <c r="B49" s="241" t="s">
        <v>950</v>
      </c>
      <c r="C49" s="248">
        <f>'ФОТ поликл.'!H126</f>
        <v>100.71902449938472</v>
      </c>
      <c r="D49" s="248">
        <f t="shared" si="3"/>
        <v>10.071902449938472</v>
      </c>
      <c r="E49" s="248">
        <f t="shared" si="4"/>
        <v>33.458859938695603</v>
      </c>
      <c r="F49" s="118">
        <f>'мат.затраты поликл.'!M456</f>
        <v>117.841227</v>
      </c>
      <c r="G49" s="118">
        <f t="shared" si="12"/>
        <v>26.209101388801876</v>
      </c>
      <c r="H49" s="118">
        <f t="shared" si="13"/>
        <v>57.660023055364128</v>
      </c>
      <c r="I49" s="118">
        <f t="shared" si="14"/>
        <v>345.96013833218478</v>
      </c>
      <c r="J49" s="158">
        <f t="shared" si="5"/>
        <v>345.96013833218478</v>
      </c>
      <c r="K49" s="429">
        <v>350</v>
      </c>
    </row>
    <row r="50" spans="1:11" ht="25.5">
      <c r="A50" s="401" t="s">
        <v>239</v>
      </c>
      <c r="B50" s="241" t="s">
        <v>954</v>
      </c>
      <c r="C50" s="248">
        <f>'ФОТ поликл.'!H129</f>
        <v>197.24142297796175</v>
      </c>
      <c r="D50" s="248">
        <f t="shared" si="3"/>
        <v>19.724142297796174</v>
      </c>
      <c r="E50" s="248">
        <f t="shared" si="4"/>
        <v>65.523600713278881</v>
      </c>
      <c r="F50" s="118">
        <f>'мат.затраты поликл.'!M470</f>
        <v>121.62593700000001</v>
      </c>
      <c r="G50" s="118">
        <f t="shared" si="12"/>
        <v>40.411510298903679</v>
      </c>
      <c r="H50" s="118">
        <f t="shared" si="13"/>
        <v>88.905322657588101</v>
      </c>
      <c r="I50" s="118">
        <f t="shared" si="14"/>
        <v>533.43193594552861</v>
      </c>
      <c r="J50" s="158">
        <f t="shared" si="5"/>
        <v>533.43193594552861</v>
      </c>
      <c r="K50" s="429">
        <v>530</v>
      </c>
    </row>
    <row r="51" spans="1:11" ht="25.5">
      <c r="A51" s="401" t="s">
        <v>240</v>
      </c>
      <c r="B51" s="241" t="s">
        <v>955</v>
      </c>
      <c r="C51" s="248">
        <f>'ФОТ поликл.'!H132</f>
        <v>314.74695156057726</v>
      </c>
      <c r="D51" s="248">
        <f t="shared" si="3"/>
        <v>31.474695156057724</v>
      </c>
      <c r="E51" s="248">
        <f t="shared" si="4"/>
        <v>104.55893730842378</v>
      </c>
      <c r="F51" s="118">
        <f>'мат.затраты поликл.'!M484</f>
        <v>118.07777700000001</v>
      </c>
      <c r="G51" s="118">
        <f t="shared" si="12"/>
        <v>56.885836102505884</v>
      </c>
      <c r="H51" s="118">
        <f t="shared" si="13"/>
        <v>125.14883942551295</v>
      </c>
      <c r="I51" s="118">
        <f t="shared" si="14"/>
        <v>750.89303655307754</v>
      </c>
      <c r="J51" s="158">
        <f t="shared" si="5"/>
        <v>750.89303655307754</v>
      </c>
      <c r="K51" s="429">
        <v>750</v>
      </c>
    </row>
    <row r="52" spans="1:11" ht="25.5">
      <c r="A52" s="401" t="s">
        <v>241</v>
      </c>
      <c r="B52" s="241" t="s">
        <v>956</v>
      </c>
      <c r="C52" s="248">
        <f>'ФОТ поликл.'!H135</f>
        <v>260.19081329007719</v>
      </c>
      <c r="D52" s="248">
        <f t="shared" si="3"/>
        <v>26.019081329007719</v>
      </c>
      <c r="E52" s="248">
        <f t="shared" si="4"/>
        <v>86.435388174963649</v>
      </c>
      <c r="F52" s="118">
        <f>'мат.затраты поликл.'!M498</f>
        <v>121.11905700000001</v>
      </c>
      <c r="G52" s="118">
        <f t="shared" si="12"/>
        <v>49.376433979404858</v>
      </c>
      <c r="H52" s="118">
        <f t="shared" si="13"/>
        <v>108.6281547546907</v>
      </c>
      <c r="I52" s="118">
        <f t="shared" si="14"/>
        <v>651.76892852814422</v>
      </c>
      <c r="J52" s="158">
        <f t="shared" si="5"/>
        <v>651.76892852814422</v>
      </c>
      <c r="K52" s="429">
        <v>650</v>
      </c>
    </row>
    <row r="53" spans="1:11" ht="25.5">
      <c r="A53" s="401" t="s">
        <v>242</v>
      </c>
      <c r="B53" s="241" t="s">
        <v>957</v>
      </c>
      <c r="C53" s="248">
        <f>'ФОТ поликл.'!H138</f>
        <v>146.88191072826936</v>
      </c>
      <c r="D53" s="248">
        <f t="shared" si="3"/>
        <v>14.688191072826935</v>
      </c>
      <c r="E53" s="248">
        <f t="shared" si="4"/>
        <v>48.794170743931083</v>
      </c>
      <c r="F53" s="118">
        <f>'мат.затраты поликл.'!M512</f>
        <v>109.43969700000001</v>
      </c>
      <c r="G53" s="118">
        <f t="shared" si="12"/>
        <v>31.980396954502741</v>
      </c>
      <c r="H53" s="118">
        <f t="shared" si="13"/>
        <v>70.356873299906013</v>
      </c>
      <c r="I53" s="118">
        <f t="shared" si="14"/>
        <v>422.14123979943616</v>
      </c>
      <c r="J53" s="158">
        <f t="shared" si="5"/>
        <v>422.14123979943616</v>
      </c>
      <c r="K53" s="429">
        <v>420</v>
      </c>
    </row>
    <row r="54" spans="1:11" ht="25.5">
      <c r="A54" s="401" t="s">
        <v>243</v>
      </c>
      <c r="B54" s="241" t="s">
        <v>958</v>
      </c>
      <c r="C54" s="248">
        <f>'ФОТ поликл.'!H141</f>
        <v>117.5055285826155</v>
      </c>
      <c r="D54" s="248">
        <f t="shared" si="3"/>
        <v>11.75055285826155</v>
      </c>
      <c r="E54" s="248">
        <f t="shared" si="4"/>
        <v>39.035336595144862</v>
      </c>
      <c r="F54" s="118">
        <f>'мат.затраты поликл.'!M526</f>
        <v>115.46315700000001</v>
      </c>
      <c r="G54" s="118">
        <f t="shared" si="12"/>
        <v>28.375457503602188</v>
      </c>
      <c r="H54" s="118">
        <f t="shared" si="13"/>
        <v>62.426006507924825</v>
      </c>
      <c r="I54" s="118">
        <f t="shared" si="14"/>
        <v>374.55603904754895</v>
      </c>
      <c r="J54" s="158">
        <f t="shared" si="5"/>
        <v>374.55603904754895</v>
      </c>
      <c r="K54" s="429">
        <v>380</v>
      </c>
    </row>
    <row r="55" spans="1:11" ht="38.25">
      <c r="A55" s="401" t="s">
        <v>244</v>
      </c>
      <c r="B55" s="241" t="s">
        <v>936</v>
      </c>
      <c r="C55" s="248">
        <f>'ФОТ поликл.'!H144</f>
        <v>146.88191072826936</v>
      </c>
      <c r="D55" s="248">
        <f t="shared" si="3"/>
        <v>14.688191072826935</v>
      </c>
      <c r="E55" s="248">
        <f t="shared" si="4"/>
        <v>48.794170743931083</v>
      </c>
      <c r="F55" s="118">
        <f>'мат.затраты поликл.'!M538</f>
        <v>212.83159371212122</v>
      </c>
      <c r="G55" s="118">
        <f t="shared" si="12"/>
        <v>42.319586625714862</v>
      </c>
      <c r="H55" s="118">
        <f t="shared" si="13"/>
        <v>93.103090576572697</v>
      </c>
      <c r="I55" s="118">
        <f t="shared" si="14"/>
        <v>558.61854345943618</v>
      </c>
      <c r="J55" s="158">
        <f t="shared" si="5"/>
        <v>558.61854345943618</v>
      </c>
      <c r="K55" s="429">
        <v>560</v>
      </c>
    </row>
    <row r="56" spans="1:11" ht="29.25" customHeight="1">
      <c r="A56" s="401" t="s">
        <v>102</v>
      </c>
      <c r="B56" s="241" t="s">
        <v>959</v>
      </c>
      <c r="C56" s="248">
        <f>'ФОТ поликл.'!H147</f>
        <v>344.12333370623105</v>
      </c>
      <c r="D56" s="248">
        <f t="shared" si="3"/>
        <v>34.412333370623102</v>
      </c>
      <c r="E56" s="248">
        <f t="shared" si="4"/>
        <v>114.31777145720997</v>
      </c>
      <c r="F56" s="118">
        <f>'мат.затраты поликл.'!M548</f>
        <v>45.119060000000005</v>
      </c>
      <c r="G56" s="118">
        <f t="shared" si="12"/>
        <v>53.797249853406413</v>
      </c>
      <c r="H56" s="118">
        <f t="shared" si="13"/>
        <v>118.35394967749413</v>
      </c>
      <c r="I56" s="118">
        <f t="shared" si="14"/>
        <v>710.12369806496463</v>
      </c>
      <c r="J56" s="158">
        <f t="shared" si="5"/>
        <v>710.12369806496463</v>
      </c>
      <c r="K56" s="429">
        <v>710</v>
      </c>
    </row>
    <row r="57" spans="1:11" ht="38.25">
      <c r="A57" s="401" t="s">
        <v>103</v>
      </c>
      <c r="B57" s="241" t="s">
        <v>960</v>
      </c>
      <c r="C57" s="248">
        <f>'ФОТ поликл.'!H150</f>
        <v>344.12333370623105</v>
      </c>
      <c r="D57" s="248">
        <f t="shared" si="3"/>
        <v>34.412333370623102</v>
      </c>
      <c r="E57" s="248">
        <f t="shared" si="4"/>
        <v>114.31777145720997</v>
      </c>
      <c r="F57" s="118">
        <f>'мат.затраты поликл.'!M558</f>
        <v>43.927135000000007</v>
      </c>
      <c r="G57" s="118">
        <f t="shared" si="12"/>
        <v>53.678057353406423</v>
      </c>
      <c r="H57" s="118">
        <f t="shared" si="13"/>
        <v>118.09172617749411</v>
      </c>
      <c r="I57" s="118">
        <f t="shared" si="14"/>
        <v>708.5503570649646</v>
      </c>
      <c r="J57" s="158">
        <f t="shared" si="5"/>
        <v>708.5503570649646</v>
      </c>
      <c r="K57" s="429">
        <v>710</v>
      </c>
    </row>
    <row r="58" spans="1:11" ht="41.25" customHeight="1">
      <c r="A58" s="401" t="s">
        <v>76</v>
      </c>
      <c r="B58" s="402" t="s">
        <v>961</v>
      </c>
      <c r="C58" s="248">
        <f>'ФОТ поликл.'!H153</f>
        <v>344.12333370623105</v>
      </c>
      <c r="D58" s="248">
        <f t="shared" si="3"/>
        <v>34.412333370623102</v>
      </c>
      <c r="E58" s="248">
        <f t="shared" si="4"/>
        <v>114.31777145720997</v>
      </c>
      <c r="F58" s="118">
        <f>'мат.затраты поликл.'!M568</f>
        <v>40.708960000000005</v>
      </c>
      <c r="G58" s="118">
        <f t="shared" si="12"/>
        <v>53.356239853406422</v>
      </c>
      <c r="H58" s="118">
        <f t="shared" si="13"/>
        <v>117.38372767749414</v>
      </c>
      <c r="I58" s="118">
        <f t="shared" si="14"/>
        <v>704.30236606496464</v>
      </c>
      <c r="J58" s="158">
        <f t="shared" si="5"/>
        <v>704.30236606496464</v>
      </c>
      <c r="K58" s="429">
        <v>710</v>
      </c>
    </row>
    <row r="59" spans="1:11" ht="51">
      <c r="A59" s="401" t="s">
        <v>77</v>
      </c>
      <c r="B59" s="402" t="s">
        <v>962</v>
      </c>
      <c r="C59" s="248">
        <f>'ФОТ поликл.'!H156</f>
        <v>344.12333370623105</v>
      </c>
      <c r="D59" s="248">
        <f t="shared" si="3"/>
        <v>34.412333370623102</v>
      </c>
      <c r="E59" s="248">
        <f t="shared" si="4"/>
        <v>114.31777145720997</v>
      </c>
      <c r="F59" s="118">
        <f>'мат.затраты поликл.'!M578</f>
        <v>41.976860000000002</v>
      </c>
      <c r="G59" s="118">
        <f t="shared" si="12"/>
        <v>53.483029853406414</v>
      </c>
      <c r="H59" s="118">
        <f t="shared" si="13"/>
        <v>117.66266567749409</v>
      </c>
      <c r="I59" s="118">
        <f t="shared" si="14"/>
        <v>705.97599406496465</v>
      </c>
      <c r="J59" s="158">
        <f t="shared" si="5"/>
        <v>705.97599406496465</v>
      </c>
      <c r="K59" s="429">
        <v>710</v>
      </c>
    </row>
    <row r="60" spans="1:11" ht="25.5">
      <c r="A60" s="401" t="s">
        <v>246</v>
      </c>
      <c r="B60" s="402" t="s">
        <v>963</v>
      </c>
      <c r="C60" s="248">
        <f>'ФОТ поликл.'!H159</f>
        <v>344.12333370623105</v>
      </c>
      <c r="D60" s="248">
        <f t="shared" si="3"/>
        <v>34.412333370623102</v>
      </c>
      <c r="E60" s="248">
        <f t="shared" si="4"/>
        <v>114.31777145720997</v>
      </c>
      <c r="F60" s="118">
        <f>'мат.затраты поликл.'!M588</f>
        <v>46.016585000000006</v>
      </c>
      <c r="G60" s="118">
        <f t="shared" si="12"/>
        <v>53.887002353406409</v>
      </c>
      <c r="H60" s="118">
        <f t="shared" si="13"/>
        <v>118.55140517749409</v>
      </c>
      <c r="I60" s="118">
        <f t="shared" si="14"/>
        <v>711.30843106496468</v>
      </c>
      <c r="J60" s="158">
        <f t="shared" si="5"/>
        <v>711.30843106496468</v>
      </c>
      <c r="K60" s="429">
        <v>710</v>
      </c>
    </row>
    <row r="61" spans="1:11" ht="25.5">
      <c r="A61" s="401" t="s">
        <v>247</v>
      </c>
      <c r="B61" s="402" t="s">
        <v>964</v>
      </c>
      <c r="C61" s="248">
        <f>'ФОТ поликл.'!H162</f>
        <v>344.12333370623105</v>
      </c>
      <c r="D61" s="248">
        <f t="shared" si="3"/>
        <v>34.412333370623102</v>
      </c>
      <c r="E61" s="248">
        <f t="shared" si="4"/>
        <v>114.31777145720997</v>
      </c>
      <c r="F61" s="118">
        <f>'мат.затраты поликл.'!M598</f>
        <v>47.114109999999997</v>
      </c>
      <c r="G61" s="118">
        <f t="shared" si="12"/>
        <v>53.996754853406408</v>
      </c>
      <c r="H61" s="118">
        <f t="shared" si="13"/>
        <v>118.7928606774941</v>
      </c>
      <c r="I61" s="118">
        <f t="shared" si="14"/>
        <v>712.75716406496463</v>
      </c>
      <c r="J61" s="158">
        <f t="shared" si="5"/>
        <v>712.75716406496463</v>
      </c>
      <c r="K61" s="429">
        <v>710</v>
      </c>
    </row>
    <row r="62" spans="1:11" ht="38.25">
      <c r="A62" s="401" t="s">
        <v>207</v>
      </c>
      <c r="B62" s="402" t="s">
        <v>965</v>
      </c>
      <c r="C62" s="248">
        <f>'ФОТ поликл.'!H165</f>
        <v>344.12333370623105</v>
      </c>
      <c r="D62" s="248">
        <f t="shared" si="3"/>
        <v>34.412333370623102</v>
      </c>
      <c r="E62" s="248">
        <f t="shared" si="4"/>
        <v>114.31777145720997</v>
      </c>
      <c r="F62" s="118">
        <f>'мат.затраты поликл.'!M608</f>
        <v>49.909660000000002</v>
      </c>
      <c r="G62" s="118">
        <f t="shared" si="12"/>
        <v>54.276309853406417</v>
      </c>
      <c r="H62" s="118">
        <f t="shared" si="13"/>
        <v>119.40788167749412</v>
      </c>
      <c r="I62" s="118">
        <f t="shared" si="14"/>
        <v>716.44729006496459</v>
      </c>
      <c r="J62" s="158">
        <f t="shared" si="5"/>
        <v>716.44729006496459</v>
      </c>
      <c r="K62" s="429">
        <v>720</v>
      </c>
    </row>
    <row r="63" spans="1:11">
      <c r="A63" s="401" t="s">
        <v>208</v>
      </c>
      <c r="B63" s="241" t="s">
        <v>966</v>
      </c>
      <c r="C63" s="248">
        <f>'ФОТ поликл.'!H167</f>
        <v>41.96626020807696</v>
      </c>
      <c r="D63" s="248">
        <f t="shared" si="3"/>
        <v>4.1966260208076962</v>
      </c>
      <c r="E63" s="248">
        <f t="shared" si="4"/>
        <v>13.941191641123167</v>
      </c>
      <c r="F63" s="118">
        <f>'мат.затраты поликл.'!M616</f>
        <v>64.873100000000008</v>
      </c>
      <c r="G63" s="118">
        <f t="shared" si="12"/>
        <v>12.497717787000784</v>
      </c>
      <c r="H63" s="118">
        <f t="shared" si="13"/>
        <v>27.494979131401724</v>
      </c>
      <c r="I63" s="118">
        <f t="shared" si="14"/>
        <v>164.96987478841032</v>
      </c>
      <c r="J63" s="158">
        <f t="shared" si="5"/>
        <v>164.96987478841032</v>
      </c>
      <c r="K63" s="429">
        <v>170</v>
      </c>
    </row>
    <row r="64" spans="1:11" ht="25.5">
      <c r="A64" s="401" t="s">
        <v>209</v>
      </c>
      <c r="B64" s="241" t="s">
        <v>967</v>
      </c>
      <c r="C64" s="248">
        <f>'ФОТ поликл.'!H169</f>
        <v>33.57300816646157</v>
      </c>
      <c r="D64" s="248">
        <f t="shared" si="3"/>
        <v>3.3573008166461569</v>
      </c>
      <c r="E64" s="248">
        <f t="shared" si="4"/>
        <v>11.152953312898536</v>
      </c>
      <c r="F64" s="118">
        <f>'мат.затраты поликл.'!M626</f>
        <v>34.002960000000002</v>
      </c>
      <c r="G64" s="118">
        <f t="shared" si="12"/>
        <v>8.2086222296006266</v>
      </c>
      <c r="H64" s="118">
        <f t="shared" si="13"/>
        <v>18.058968905121379</v>
      </c>
      <c r="I64" s="118">
        <f t="shared" si="14"/>
        <v>108.35381343072828</v>
      </c>
      <c r="J64" s="158">
        <f t="shared" si="5"/>
        <v>108.35381343072828</v>
      </c>
      <c r="K64" s="429">
        <v>100</v>
      </c>
    </row>
    <row r="65" spans="1:11" ht="25.5">
      <c r="A65" s="401" t="s">
        <v>210</v>
      </c>
      <c r="B65" s="241" t="s">
        <v>968</v>
      </c>
      <c r="C65" s="248">
        <f>'ФОТ поликл.'!H171</f>
        <v>33.57300816646157</v>
      </c>
      <c r="D65" s="248">
        <f t="shared" si="3"/>
        <v>3.3573008166461569</v>
      </c>
      <c r="E65" s="248">
        <f t="shared" si="4"/>
        <v>11.152953312898536</v>
      </c>
      <c r="F65" s="118">
        <f>'мат.затраты поликл.'!M632</f>
        <v>28.3248</v>
      </c>
      <c r="G65" s="118">
        <f t="shared" si="12"/>
        <v>7.6408062296006269</v>
      </c>
      <c r="H65" s="118">
        <f t="shared" si="13"/>
        <v>16.80977370512138</v>
      </c>
      <c r="I65" s="118">
        <f t="shared" si="14"/>
        <v>100.85864223072826</v>
      </c>
      <c r="J65" s="158">
        <f t="shared" si="5"/>
        <v>100.85864223072826</v>
      </c>
      <c r="K65" s="429">
        <v>100</v>
      </c>
    </row>
    <row r="66" spans="1:11" ht="38.25">
      <c r="A66" s="401" t="s">
        <v>251</v>
      </c>
      <c r="B66" s="241" t="s">
        <v>969</v>
      </c>
      <c r="C66" s="248">
        <f>'ФОТ поликл.'!H173</f>
        <v>33.57300816646157</v>
      </c>
      <c r="D66" s="248">
        <f t="shared" si="3"/>
        <v>3.3573008166461569</v>
      </c>
      <c r="E66" s="248">
        <f t="shared" si="4"/>
        <v>11.152953312898536</v>
      </c>
      <c r="F66" s="118">
        <f>'мат.затраты поликл.'!M641</f>
        <v>35.404800000000002</v>
      </c>
      <c r="G66" s="118">
        <f t="shared" si="12"/>
        <v>8.3488062296006262</v>
      </c>
      <c r="H66" s="118">
        <f t="shared" si="13"/>
        <v>18.367373705121377</v>
      </c>
      <c r="I66" s="118">
        <f t="shared" si="14"/>
        <v>110.20424223072825</v>
      </c>
      <c r="J66" s="158">
        <f t="shared" si="5"/>
        <v>110.20424223072825</v>
      </c>
      <c r="K66" s="429">
        <v>110</v>
      </c>
    </row>
    <row r="67" spans="1:11" ht="25.5">
      <c r="A67" s="401" t="s">
        <v>252</v>
      </c>
      <c r="B67" s="241" t="s">
        <v>970</v>
      </c>
      <c r="C67" s="248">
        <f>'ФОТ поликл.'!H176</f>
        <v>503.59512249692352</v>
      </c>
      <c r="D67" s="248">
        <f t="shared" si="3"/>
        <v>50.359512249692351</v>
      </c>
      <c r="E67" s="248">
        <f t="shared" si="4"/>
        <v>167.294299693478</v>
      </c>
      <c r="F67" s="118">
        <v>234.83</v>
      </c>
      <c r="G67" s="118">
        <f t="shared" si="12"/>
        <v>95.607893444009392</v>
      </c>
      <c r="H67" s="118">
        <f t="shared" si="13"/>
        <v>210.33736557682067</v>
      </c>
      <c r="I67" s="118">
        <f t="shared" si="14"/>
        <v>1262.0241934609239</v>
      </c>
      <c r="J67" s="158">
        <f t="shared" si="5"/>
        <v>1262.0241934609239</v>
      </c>
      <c r="K67" s="429">
        <v>1260</v>
      </c>
    </row>
    <row r="68" spans="1:11" ht="38.25">
      <c r="A68" s="401" t="s">
        <v>315</v>
      </c>
      <c r="B68" s="241" t="s">
        <v>971</v>
      </c>
      <c r="C68" s="248">
        <f>'ФОТ поликл.'!H179</f>
        <v>62.94939031211544</v>
      </c>
      <c r="D68" s="248">
        <f t="shared" si="3"/>
        <v>6.2949390312115439</v>
      </c>
      <c r="E68" s="248">
        <f t="shared" si="4"/>
        <v>20.911787461684749</v>
      </c>
      <c r="F68" s="118">
        <f>'мат.затраты поликл.'!M666</f>
        <v>74.532380000000018</v>
      </c>
      <c r="G68" s="118">
        <f t="shared" si="12"/>
        <v>16.468849680501176</v>
      </c>
      <c r="H68" s="118">
        <f t="shared" si="13"/>
        <v>36.231469297102585</v>
      </c>
      <c r="I68" s="118">
        <f t="shared" si="14"/>
        <v>217.38881578261552</v>
      </c>
      <c r="J68" s="158">
        <f t="shared" si="5"/>
        <v>217.38881578261552</v>
      </c>
      <c r="K68" s="429">
        <v>220</v>
      </c>
    </row>
    <row r="69" spans="1:11" ht="33.75" customHeight="1">
      <c r="A69" s="401" t="s">
        <v>1110</v>
      </c>
      <c r="B69" s="241" t="s">
        <v>972</v>
      </c>
      <c r="C69" s="248">
        <f>'ФОТ поликл.'!H182</f>
        <v>62.94939031211544</v>
      </c>
      <c r="D69" s="248">
        <f t="shared" si="3"/>
        <v>6.2949390312115439</v>
      </c>
      <c r="E69" s="248">
        <f t="shared" si="4"/>
        <v>20.911787461684749</v>
      </c>
      <c r="F69" s="118">
        <f>'мат.затраты поликл.'!M676</f>
        <v>74.532380000000018</v>
      </c>
      <c r="G69" s="118">
        <f t="shared" si="12"/>
        <v>16.468849680501176</v>
      </c>
      <c r="H69" s="118">
        <f t="shared" si="13"/>
        <v>36.231469297102585</v>
      </c>
      <c r="I69" s="118">
        <f t="shared" si="14"/>
        <v>217.38881578261552</v>
      </c>
      <c r="J69" s="158">
        <f t="shared" si="5"/>
        <v>217.38881578261552</v>
      </c>
      <c r="K69" s="429">
        <v>220</v>
      </c>
    </row>
    <row r="70" spans="1:11" ht="17.25" customHeight="1">
      <c r="A70" s="238" t="s">
        <v>316</v>
      </c>
      <c r="B70" s="403" t="s">
        <v>872</v>
      </c>
      <c r="C70" s="248">
        <f>'ФОТ поликл.'!H184</f>
        <v>51.006936512917058</v>
      </c>
      <c r="D70" s="248">
        <f t="shared" si="3"/>
        <v>5.1006936512917056</v>
      </c>
      <c r="E70" s="248">
        <f t="shared" si="4"/>
        <v>16.944504309591046</v>
      </c>
      <c r="F70" s="118">
        <f>'мат.затраты поликл.'!M682</f>
        <v>84.294600000000003</v>
      </c>
      <c r="G70" s="118">
        <f t="shared" si="12"/>
        <v>15.734673447379983</v>
      </c>
      <c r="H70" s="118">
        <f t="shared" si="13"/>
        <v>34.616281584235956</v>
      </c>
      <c r="I70" s="118">
        <f t="shared" si="14"/>
        <v>207.69768950541575</v>
      </c>
      <c r="J70" s="158">
        <f t="shared" si="5"/>
        <v>207.69768950541575</v>
      </c>
      <c r="K70" s="429">
        <v>200</v>
      </c>
    </row>
    <row r="71" spans="1:11" ht="25.5">
      <c r="A71" s="238" t="s">
        <v>317</v>
      </c>
      <c r="B71" s="241" t="s">
        <v>875</v>
      </c>
      <c r="C71" s="248">
        <f>'ФОТ поликл.'!H171</f>
        <v>33.57300816646157</v>
      </c>
      <c r="D71" s="248">
        <f t="shared" si="3"/>
        <v>3.3573008166461569</v>
      </c>
      <c r="E71" s="248">
        <f t="shared" si="4"/>
        <v>11.152953312898536</v>
      </c>
      <c r="F71" s="118">
        <f>'мат.затраты поликл.'!M688</f>
        <v>26.406799999999997</v>
      </c>
      <c r="G71" s="118">
        <f t="shared" si="12"/>
        <v>7.4490062296006272</v>
      </c>
      <c r="H71" s="118">
        <f t="shared" si="13"/>
        <v>16.387813705121381</v>
      </c>
      <c r="I71" s="118">
        <f t="shared" si="14"/>
        <v>98.326882230728273</v>
      </c>
      <c r="J71" s="158">
        <f t="shared" si="5"/>
        <v>98.326882230728273</v>
      </c>
      <c r="K71" s="429">
        <v>100</v>
      </c>
    </row>
    <row r="72" spans="1:11">
      <c r="A72" s="238" t="s">
        <v>638</v>
      </c>
      <c r="B72" s="241" t="s">
        <v>874</v>
      </c>
      <c r="C72" s="248">
        <f>'ФОТ поликл.'!H188</f>
        <v>39.236105009936196</v>
      </c>
      <c r="D72" s="248">
        <f t="shared" si="3"/>
        <v>3.9236105009936195</v>
      </c>
      <c r="E72" s="248">
        <f t="shared" si="4"/>
        <v>13.034234084300804</v>
      </c>
      <c r="F72" s="118">
        <f>'мат.затраты поликл.'!M694</f>
        <v>29.954600000000003</v>
      </c>
      <c r="G72" s="118">
        <f t="shared" si="12"/>
        <v>8.614854959523063</v>
      </c>
      <c r="H72" s="118">
        <f t="shared" si="13"/>
        <v>18.952680910950736</v>
      </c>
      <c r="I72" s="118">
        <f t="shared" si="14"/>
        <v>113.71608546570442</v>
      </c>
      <c r="J72" s="158">
        <f t="shared" si="5"/>
        <v>113.71608546570442</v>
      </c>
      <c r="K72" s="429">
        <v>100</v>
      </c>
    </row>
    <row r="73" spans="1:11" ht="55.5" customHeight="1">
      <c r="A73" s="237" t="s">
        <v>639</v>
      </c>
      <c r="B73" s="241" t="s">
        <v>870</v>
      </c>
      <c r="C73" s="248">
        <f>'ФОТ поликл.'!H225</f>
        <v>94.424085468173161</v>
      </c>
      <c r="D73" s="248">
        <f>C73*10/100</f>
        <v>9.4424085468173171</v>
      </c>
      <c r="E73" s="248">
        <f t="shared" si="4"/>
        <v>31.367681192527126</v>
      </c>
      <c r="F73" s="118">
        <f>'мат.затраты поликл.'!M837</f>
        <v>118.94786000000002</v>
      </c>
      <c r="G73" s="118">
        <f t="shared" si="12"/>
        <v>25.418203520751764</v>
      </c>
      <c r="H73" s="118">
        <f t="shared" si="13"/>
        <v>55.920047745653882</v>
      </c>
      <c r="I73" s="118">
        <f t="shared" si="14"/>
        <v>335.52028647392331</v>
      </c>
      <c r="J73" s="158">
        <f t="shared" si="5"/>
        <v>335.52028647392331</v>
      </c>
      <c r="K73" s="429">
        <v>340</v>
      </c>
    </row>
    <row r="74" spans="1:11" ht="52.5" customHeight="1">
      <c r="A74" s="237" t="s">
        <v>640</v>
      </c>
      <c r="B74" s="241" t="s">
        <v>871</v>
      </c>
      <c r="C74" s="248">
        <f>'ФОТ поликл.'!H228</f>
        <v>94.424085468173161</v>
      </c>
      <c r="D74" s="248">
        <f>C74*10/100</f>
        <v>9.4424085468173171</v>
      </c>
      <c r="E74" s="248">
        <f t="shared" si="4"/>
        <v>31.367681192527126</v>
      </c>
      <c r="F74" s="118">
        <f>'мат.затраты поликл.'!M855</f>
        <v>118.94786000000002</v>
      </c>
      <c r="G74" s="118">
        <f t="shared" si="12"/>
        <v>25.418203520751764</v>
      </c>
      <c r="H74" s="118">
        <f t="shared" si="13"/>
        <v>55.920047745653882</v>
      </c>
      <c r="I74" s="118">
        <f t="shared" si="14"/>
        <v>335.52028647392331</v>
      </c>
      <c r="J74" s="158">
        <f t="shared" si="5"/>
        <v>335.52028647392331</v>
      </c>
      <c r="K74" s="429">
        <v>340</v>
      </c>
    </row>
    <row r="75" spans="1:11" ht="102">
      <c r="A75" s="238" t="s">
        <v>795</v>
      </c>
      <c r="B75" s="241" t="s">
        <v>1111</v>
      </c>
      <c r="C75" s="248">
        <f>'ФОТ поликл.'!H194</f>
        <v>75.539268374538537</v>
      </c>
      <c r="D75" s="248">
        <f t="shared" si="3"/>
        <v>7.5539268374538544</v>
      </c>
      <c r="E75" s="248">
        <f t="shared" si="4"/>
        <v>25.094144954021704</v>
      </c>
      <c r="F75" s="118">
        <f>'мат.затраты поликл.'!M715</f>
        <v>35.872499999999995</v>
      </c>
      <c r="G75" s="118">
        <f t="shared" si="12"/>
        <v>14.405984016601408</v>
      </c>
      <c r="H75" s="118">
        <f t="shared" si="13"/>
        <v>31.693164836523103</v>
      </c>
      <c r="I75" s="118">
        <f t="shared" si="14"/>
        <v>190.1589890191386</v>
      </c>
      <c r="J75" s="158">
        <f t="shared" si="5"/>
        <v>190.1589890191386</v>
      </c>
      <c r="K75" s="429">
        <v>190</v>
      </c>
    </row>
    <row r="76" spans="1:11" ht="25.5">
      <c r="A76" s="238" t="s">
        <v>796</v>
      </c>
      <c r="B76" s="403" t="s">
        <v>431</v>
      </c>
      <c r="C76" s="248">
        <f>'ФОТ поликл.'!H197</f>
        <v>153.7396872306366</v>
      </c>
      <c r="D76" s="248">
        <f>C76*10/100</f>
        <v>15.37396872306366</v>
      </c>
      <c r="E76" s="248">
        <f t="shared" si="4"/>
        <v>51.072324098017482</v>
      </c>
      <c r="F76" s="248">
        <f>'мат.затраты поликл.'!M721</f>
        <v>128.89166</v>
      </c>
      <c r="G76" s="118">
        <f t="shared" si="12"/>
        <v>34.907764005171771</v>
      </c>
      <c r="H76" s="118">
        <f t="shared" si="13"/>
        <v>76.797080811377896</v>
      </c>
      <c r="I76" s="118">
        <f t="shared" si="14"/>
        <v>460.78248486826743</v>
      </c>
      <c r="J76" s="331">
        <v>460</v>
      </c>
      <c r="K76" s="429">
        <v>460</v>
      </c>
    </row>
    <row r="77" spans="1:11" ht="25.5">
      <c r="A77" s="238" t="s">
        <v>797</v>
      </c>
      <c r="B77" s="403" t="s">
        <v>432</v>
      </c>
      <c r="C77" s="248">
        <f>'ФОТ поликл.'!H200</f>
        <v>115.30476542297745</v>
      </c>
      <c r="D77" s="249">
        <f t="shared" si="3"/>
        <v>11.530476542297745</v>
      </c>
      <c r="E77" s="249">
        <f t="shared" si="4"/>
        <v>38.304243073513113</v>
      </c>
      <c r="F77" s="248">
        <f>'мат.затраты поликл.'!M726</f>
        <v>829.37</v>
      </c>
      <c r="G77" s="32">
        <f t="shared" si="12"/>
        <v>99.45094850387882</v>
      </c>
      <c r="H77" s="32">
        <f t="shared" si="13"/>
        <v>218.79208670853339</v>
      </c>
      <c r="I77" s="32">
        <f t="shared" si="14"/>
        <v>1312.7525202512006</v>
      </c>
      <c r="J77" s="331">
        <v>1313</v>
      </c>
      <c r="K77" s="429">
        <v>1310</v>
      </c>
    </row>
    <row r="78" spans="1:11" ht="25.5">
      <c r="A78" s="238" t="s">
        <v>869</v>
      </c>
      <c r="B78" s="403" t="s">
        <v>433</v>
      </c>
      <c r="C78" s="248">
        <f>'ФОТ поликл.'!H203</f>
        <v>115.30476542297745</v>
      </c>
      <c r="D78" s="249">
        <f t="shared" si="3"/>
        <v>11.530476542297745</v>
      </c>
      <c r="E78" s="249">
        <f t="shared" si="4"/>
        <v>38.304243073513113</v>
      </c>
      <c r="F78" s="248">
        <f>'мат.затраты поликл.'!M731</f>
        <v>179.08</v>
      </c>
      <c r="G78" s="32">
        <f t="shared" si="12"/>
        <v>34.421948503878831</v>
      </c>
      <c r="H78" s="32">
        <f t="shared" si="13"/>
        <v>75.728286708533417</v>
      </c>
      <c r="I78" s="32">
        <f t="shared" si="14"/>
        <v>454.36972025120053</v>
      </c>
      <c r="J78" s="331">
        <v>455</v>
      </c>
      <c r="K78" s="429">
        <v>460</v>
      </c>
    </row>
    <row r="79" spans="1:11" ht="51">
      <c r="A79" s="238" t="s">
        <v>981</v>
      </c>
      <c r="B79" s="403" t="s">
        <v>993</v>
      </c>
      <c r="C79" s="248">
        <f>'ФОТ поликл.'!H206</f>
        <v>314.7469515605772</v>
      </c>
      <c r="D79" s="249">
        <f t="shared" si="3"/>
        <v>31.47469515605772</v>
      </c>
      <c r="E79" s="249">
        <f t="shared" si="4"/>
        <v>104.55893730842375</v>
      </c>
      <c r="F79" s="248">
        <f>'мат.затраты поликл.'!M753</f>
        <v>561.42959666666661</v>
      </c>
      <c r="G79" s="32">
        <f t="shared" si="12"/>
        <v>101.22101806917253</v>
      </c>
      <c r="H79" s="32">
        <f t="shared" si="13"/>
        <v>222.68623975217957</v>
      </c>
      <c r="I79" s="32">
        <f t="shared" si="14"/>
        <v>1336.1174385130773</v>
      </c>
      <c r="J79" s="331">
        <v>1336</v>
      </c>
      <c r="K79" s="429">
        <v>1340</v>
      </c>
    </row>
    <row r="80" spans="1:11" ht="51" customHeight="1">
      <c r="A80" s="401" t="s">
        <v>982</v>
      </c>
      <c r="B80" s="241" t="s">
        <v>974</v>
      </c>
      <c r="C80" s="248">
        <f>'ФОТ поликл.'!H209</f>
        <v>113.3089025618078</v>
      </c>
      <c r="D80" s="248">
        <f t="shared" ref="D80:D89" si="15">C80*10/100</f>
        <v>11.33089025618078</v>
      </c>
      <c r="E80" s="248">
        <f t="shared" ref="E80:E89" si="16">(C80+D80)*30.2/100</f>
        <v>37.641217431032551</v>
      </c>
      <c r="F80" s="118">
        <f>'мат.затраты поликл.'!M769</f>
        <v>94.494340000000022</v>
      </c>
      <c r="G80" s="118">
        <f t="shared" si="12"/>
        <v>25.677535024902113</v>
      </c>
      <c r="H80" s="118">
        <f t="shared" si="13"/>
        <v>56.490577054784644</v>
      </c>
      <c r="I80" s="118">
        <f t="shared" si="14"/>
        <v>338.94346232870794</v>
      </c>
      <c r="J80" s="158">
        <f t="shared" ref="J80:J89" si="17">I80</f>
        <v>338.94346232870794</v>
      </c>
      <c r="K80" s="429">
        <v>340</v>
      </c>
    </row>
    <row r="81" spans="1:11" ht="38.25">
      <c r="A81" s="401" t="s">
        <v>983</v>
      </c>
      <c r="B81" s="241" t="s">
        <v>975</v>
      </c>
      <c r="C81" s="248">
        <f>'ФОТ поликл.'!H212</f>
        <v>944.24085468173166</v>
      </c>
      <c r="D81" s="248">
        <f t="shared" si="15"/>
        <v>94.424085468173161</v>
      </c>
      <c r="E81" s="248">
        <f t="shared" si="16"/>
        <v>313.67681192527124</v>
      </c>
      <c r="F81" s="118">
        <f>'мат.затраты поликл.'!M787</f>
        <v>106.29207000000002</v>
      </c>
      <c r="G81" s="118">
        <f t="shared" si="12"/>
        <v>145.86338220751762</v>
      </c>
      <c r="H81" s="118">
        <f t="shared" si="13"/>
        <v>320.89944085653877</v>
      </c>
      <c r="I81" s="118">
        <f t="shared" si="14"/>
        <v>1925.3966451392325</v>
      </c>
      <c r="J81" s="158">
        <f t="shared" si="17"/>
        <v>1925.3966451392325</v>
      </c>
      <c r="K81" s="429">
        <v>1900</v>
      </c>
    </row>
    <row r="82" spans="1:11" ht="38.25">
      <c r="A82" s="401" t="s">
        <v>984</v>
      </c>
      <c r="B82" s="241" t="s">
        <v>976</v>
      </c>
      <c r="C82" s="248">
        <f>'ФОТ поликл.'!H215</f>
        <v>188.84817093634632</v>
      </c>
      <c r="D82" s="248">
        <f t="shared" si="15"/>
        <v>18.884817093634634</v>
      </c>
      <c r="E82" s="248">
        <f t="shared" si="16"/>
        <v>62.735362385054252</v>
      </c>
      <c r="F82" s="118">
        <f>'мат.затраты поликл.'!M805</f>
        <v>106.29207</v>
      </c>
      <c r="G82" s="118">
        <f t="shared" si="12"/>
        <v>37.676042041503521</v>
      </c>
      <c r="H82" s="118">
        <f t="shared" si="13"/>
        <v>82.887292491307761</v>
      </c>
      <c r="I82" s="118">
        <f t="shared" si="14"/>
        <v>497.32375494784651</v>
      </c>
      <c r="J82" s="158">
        <f t="shared" si="17"/>
        <v>497.32375494784651</v>
      </c>
      <c r="K82" s="429">
        <v>500</v>
      </c>
    </row>
    <row r="83" spans="1:11" ht="51">
      <c r="A83" s="238" t="s">
        <v>985</v>
      </c>
      <c r="B83" s="403" t="s">
        <v>1133</v>
      </c>
      <c r="C83" s="248">
        <f>'ФОТ поликл.'!H218</f>
        <v>113.3089025618078</v>
      </c>
      <c r="D83" s="248">
        <f t="shared" si="15"/>
        <v>11.33089025618078</v>
      </c>
      <c r="E83" s="248">
        <f t="shared" si="16"/>
        <v>37.641217431032551</v>
      </c>
      <c r="F83" s="118">
        <f>'мат.затраты поликл.'!M812</f>
        <v>117.70898</v>
      </c>
      <c r="G83" s="118">
        <f t="shared" si="12"/>
        <v>27.998999024902115</v>
      </c>
      <c r="H83" s="118">
        <f t="shared" si="13"/>
        <v>61.597797854784659</v>
      </c>
      <c r="I83" s="118">
        <f t="shared" si="14"/>
        <v>369.5867871287079</v>
      </c>
      <c r="J83" s="158">
        <f t="shared" si="17"/>
        <v>369.5867871287079</v>
      </c>
      <c r="K83" s="429">
        <v>400</v>
      </c>
    </row>
    <row r="84" spans="1:11" ht="51.75" customHeight="1">
      <c r="A84" s="238" t="s">
        <v>986</v>
      </c>
      <c r="B84" s="241" t="s">
        <v>977</v>
      </c>
      <c r="C84" s="248">
        <f>'ФОТ поликл.'!H221</f>
        <v>113.3089025618078</v>
      </c>
      <c r="D84" s="248">
        <f t="shared" si="15"/>
        <v>11.33089025618078</v>
      </c>
      <c r="E84" s="248">
        <f t="shared" si="16"/>
        <v>37.641217431032551</v>
      </c>
      <c r="F84" s="118">
        <f>'мат.затраты поликл.'!M819</f>
        <v>117.70898</v>
      </c>
      <c r="G84" s="118">
        <f t="shared" si="12"/>
        <v>27.998999024902115</v>
      </c>
      <c r="H84" s="118">
        <f t="shared" si="13"/>
        <v>61.597797854784659</v>
      </c>
      <c r="I84" s="118">
        <f t="shared" si="14"/>
        <v>369.5867871287079</v>
      </c>
      <c r="J84" s="158">
        <f t="shared" si="17"/>
        <v>369.5867871287079</v>
      </c>
      <c r="K84" s="429">
        <v>400</v>
      </c>
    </row>
    <row r="85" spans="1:11" ht="76.5" customHeight="1">
      <c r="A85" s="238" t="s">
        <v>987</v>
      </c>
      <c r="B85" s="241" t="s">
        <v>973</v>
      </c>
      <c r="C85" s="248">
        <f>'ФОТ поликл.'!H228</f>
        <v>94.424085468173161</v>
      </c>
      <c r="D85" s="248">
        <f t="shared" si="15"/>
        <v>9.4424085468173171</v>
      </c>
      <c r="E85" s="248">
        <f t="shared" si="16"/>
        <v>31.367681192527126</v>
      </c>
      <c r="F85" s="118">
        <f>'мат.затраты поликл.'!M837</f>
        <v>118.94786000000002</v>
      </c>
      <c r="G85" s="118">
        <f t="shared" si="12"/>
        <v>25.418203520751764</v>
      </c>
      <c r="H85" s="118">
        <f t="shared" si="13"/>
        <v>55.920047745653882</v>
      </c>
      <c r="I85" s="118">
        <f t="shared" si="14"/>
        <v>335.52028647392331</v>
      </c>
      <c r="J85" s="158">
        <f t="shared" si="17"/>
        <v>335.52028647392331</v>
      </c>
      <c r="K85" s="429">
        <v>340</v>
      </c>
    </row>
    <row r="86" spans="1:11" ht="79.5" customHeight="1">
      <c r="A86" s="238" t="s">
        <v>991</v>
      </c>
      <c r="B86" s="241" t="s">
        <v>978</v>
      </c>
      <c r="C86" s="248">
        <f>'ФОТ поликл.'!H228</f>
        <v>94.424085468173161</v>
      </c>
      <c r="D86" s="248">
        <f t="shared" si="15"/>
        <v>9.4424085468173171</v>
      </c>
      <c r="E86" s="248">
        <f t="shared" si="16"/>
        <v>31.367681192527126</v>
      </c>
      <c r="F86" s="118">
        <f>'мат.затраты поликл.'!M855</f>
        <v>118.94786000000002</v>
      </c>
      <c r="G86" s="118">
        <f t="shared" si="12"/>
        <v>25.418203520751764</v>
      </c>
      <c r="H86" s="118">
        <f t="shared" si="13"/>
        <v>55.920047745653882</v>
      </c>
      <c r="I86" s="118">
        <f t="shared" si="14"/>
        <v>335.52028647392331</v>
      </c>
      <c r="J86" s="158">
        <f t="shared" si="17"/>
        <v>335.52028647392331</v>
      </c>
      <c r="K86" s="429">
        <v>340</v>
      </c>
    </row>
    <row r="87" spans="1:11" ht="63" customHeight="1">
      <c r="A87" s="237" t="s">
        <v>988</v>
      </c>
      <c r="B87" s="241" t="s">
        <v>992</v>
      </c>
      <c r="C87" s="248">
        <f>'ФОТ поликл.'!H231</f>
        <v>151.07853674907707</v>
      </c>
      <c r="D87" s="248">
        <f t="shared" si="15"/>
        <v>15.107853674907709</v>
      </c>
      <c r="E87" s="248">
        <f t="shared" si="16"/>
        <v>50.188289908043409</v>
      </c>
      <c r="F87" s="118">
        <f>'мат.затраты поликл.'!M860</f>
        <v>103.37</v>
      </c>
      <c r="G87" s="118">
        <f t="shared" si="12"/>
        <v>31.974468033202822</v>
      </c>
      <c r="H87" s="118">
        <f t="shared" si="13"/>
        <v>70.343829673046201</v>
      </c>
      <c r="I87" s="118">
        <f t="shared" si="14"/>
        <v>422.06297803827727</v>
      </c>
      <c r="J87" s="158">
        <f t="shared" si="17"/>
        <v>422.06297803827727</v>
      </c>
      <c r="K87" s="429">
        <v>420</v>
      </c>
    </row>
    <row r="88" spans="1:11" ht="51" customHeight="1">
      <c r="A88" s="238" t="s">
        <v>989</v>
      </c>
      <c r="B88" s="241" t="s">
        <v>979</v>
      </c>
      <c r="C88" s="248">
        <f>'ФОТ поликл.'!H234</f>
        <v>94.424085468173161</v>
      </c>
      <c r="D88" s="248">
        <f t="shared" si="15"/>
        <v>9.4424085468173171</v>
      </c>
      <c r="E88" s="248">
        <f t="shared" si="16"/>
        <v>31.367681192527126</v>
      </c>
      <c r="F88" s="118">
        <f>'мат.затраты поликл.'!M879</f>
        <v>258.53744833333337</v>
      </c>
      <c r="G88" s="118">
        <f t="shared" si="12"/>
        <v>39.377162354085101</v>
      </c>
      <c r="H88" s="118">
        <f t="shared" si="13"/>
        <v>86.629757178987219</v>
      </c>
      <c r="I88" s="118">
        <f>H88+G88+F88+E88+D88+C88</f>
        <v>519.77854307392329</v>
      </c>
      <c r="J88" s="158">
        <f t="shared" si="17"/>
        <v>519.77854307392329</v>
      </c>
      <c r="K88" s="431">
        <v>500</v>
      </c>
    </row>
    <row r="89" spans="1:11" ht="36.75" customHeight="1">
      <c r="A89" s="238" t="s">
        <v>990</v>
      </c>
      <c r="B89" s="241" t="s">
        <v>1136</v>
      </c>
      <c r="C89" s="248">
        <f>'ФОТ поликл.'!H237</f>
        <v>94.424085468173161</v>
      </c>
      <c r="D89" s="248">
        <f t="shared" si="15"/>
        <v>9.4424085468173171</v>
      </c>
      <c r="E89" s="248">
        <f t="shared" si="16"/>
        <v>31.367681192527126</v>
      </c>
      <c r="F89" s="118">
        <f>'мат.затраты поликл.'!M898</f>
        <v>258.53744833333337</v>
      </c>
      <c r="G89" s="118">
        <f t="shared" ref="G89" si="18">(C89+D89+E89+F89)*10/100</f>
        <v>39.377162354085101</v>
      </c>
      <c r="H89" s="118">
        <f t="shared" ref="H89" si="19">(C89+D89+E89+F89+G89)*20/100</f>
        <v>86.629757178987219</v>
      </c>
      <c r="I89" s="118">
        <f>H89+G89+F89+E89+D89+C89</f>
        <v>519.77854307392329</v>
      </c>
      <c r="J89" s="158">
        <f t="shared" si="17"/>
        <v>519.77854307392329</v>
      </c>
      <c r="K89" s="431">
        <v>500</v>
      </c>
    </row>
    <row r="90" spans="1:11">
      <c r="A90" s="757" t="s">
        <v>641</v>
      </c>
      <c r="B90" s="753"/>
      <c r="C90" s="753"/>
      <c r="D90" s="753"/>
      <c r="E90" s="753"/>
      <c r="F90" s="753"/>
      <c r="G90" s="753"/>
      <c r="H90" s="753"/>
      <c r="I90" s="753"/>
      <c r="J90" s="754"/>
      <c r="K90" s="430"/>
    </row>
    <row r="91" spans="1:11" ht="38.25">
      <c r="A91" s="239" t="s">
        <v>253</v>
      </c>
      <c r="B91" s="241" t="s">
        <v>995</v>
      </c>
      <c r="C91" s="248">
        <f>'ФОТ поликл.'!H241</f>
        <v>226.74463398253863</v>
      </c>
      <c r="D91" s="249">
        <f t="shared" ref="D91:D108" si="20">C91*10/100</f>
        <v>22.674463398253867</v>
      </c>
      <c r="E91" s="249">
        <f t="shared" ref="E91:E108" si="21">(C91+D91)*30.2/100</f>
        <v>75.324567408999329</v>
      </c>
      <c r="F91" s="207">
        <f>'мат.затраты поликл.'!M906</f>
        <v>38.030659999999997</v>
      </c>
      <c r="G91" s="32">
        <f t="shared" ref="G91:G108" si="22">(C91+D91+E91+F91)*10/100</f>
        <v>36.277432478979179</v>
      </c>
      <c r="H91" s="32">
        <f t="shared" ref="H91:H108" si="23">(C91+D91+E91+F91+G91)*20/100</f>
        <v>79.810351453754194</v>
      </c>
      <c r="I91" s="32">
        <f t="shared" ref="I91:I108" si="24">H91+G91+F91+E91+D91+C91</f>
        <v>478.86210872252519</v>
      </c>
      <c r="J91" s="158">
        <f t="shared" ref="J91:J108" si="25">I91</f>
        <v>478.86210872252519</v>
      </c>
      <c r="K91" s="429">
        <v>480</v>
      </c>
    </row>
    <row r="92" spans="1:11" ht="38.25">
      <c r="A92" s="239" t="s">
        <v>266</v>
      </c>
      <c r="B92" s="241" t="s">
        <v>996</v>
      </c>
      <c r="C92" s="248">
        <f>'ФОТ поликл.'!H244</f>
        <v>302.32617864338488</v>
      </c>
      <c r="D92" s="249">
        <f t="shared" si="20"/>
        <v>30.23261786433849</v>
      </c>
      <c r="E92" s="249">
        <f t="shared" si="21"/>
        <v>100.43275654533245</v>
      </c>
      <c r="F92" s="207">
        <f>'мат.затраты поликл.'!M913</f>
        <v>38.030659999999997</v>
      </c>
      <c r="G92" s="32">
        <f t="shared" si="22"/>
        <v>47.102221305305576</v>
      </c>
      <c r="H92" s="32">
        <f t="shared" si="23"/>
        <v>103.62488687167226</v>
      </c>
      <c r="I92" s="32">
        <f t="shared" si="24"/>
        <v>621.74932123003362</v>
      </c>
      <c r="J92" s="158">
        <f t="shared" si="25"/>
        <v>621.74932123003362</v>
      </c>
      <c r="K92" s="429">
        <v>620</v>
      </c>
    </row>
    <row r="93" spans="1:11" ht="25.5">
      <c r="A93" s="239" t="s">
        <v>642</v>
      </c>
      <c r="B93" s="241" t="s">
        <v>997</v>
      </c>
      <c r="C93" s="248">
        <f>'ФОТ поликл.'!H247</f>
        <v>302.32617864338488</v>
      </c>
      <c r="D93" s="249">
        <f t="shared" si="20"/>
        <v>30.23261786433849</v>
      </c>
      <c r="E93" s="249">
        <f t="shared" si="21"/>
        <v>100.43275654533245</v>
      </c>
      <c r="F93" s="207">
        <f>'мат.затраты поликл.'!M920</f>
        <v>38.030659999999997</v>
      </c>
      <c r="G93" s="32">
        <f t="shared" si="22"/>
        <v>47.102221305305576</v>
      </c>
      <c r="H93" s="32">
        <f t="shared" si="23"/>
        <v>103.62488687167226</v>
      </c>
      <c r="I93" s="32">
        <f t="shared" si="24"/>
        <v>621.74932123003362</v>
      </c>
      <c r="J93" s="158">
        <f t="shared" si="25"/>
        <v>621.74932123003362</v>
      </c>
      <c r="K93" s="429">
        <v>620</v>
      </c>
    </row>
    <row r="94" spans="1:11" ht="25.5">
      <c r="A94" s="239" t="s">
        <v>643</v>
      </c>
      <c r="B94" s="241" t="s">
        <v>998</v>
      </c>
      <c r="C94" s="248">
        <f>'ФОТ поликл.'!H250</f>
        <v>302.32617864338488</v>
      </c>
      <c r="D94" s="249">
        <f t="shared" si="20"/>
        <v>30.23261786433849</v>
      </c>
      <c r="E94" s="249">
        <f t="shared" si="21"/>
        <v>100.43275654533245</v>
      </c>
      <c r="F94" s="207">
        <f>'мат.затраты поликл.'!M927</f>
        <v>38.030659999999997</v>
      </c>
      <c r="G94" s="32">
        <f t="shared" si="22"/>
        <v>47.102221305305576</v>
      </c>
      <c r="H94" s="32">
        <f t="shared" si="23"/>
        <v>103.62488687167226</v>
      </c>
      <c r="I94" s="32">
        <f t="shared" si="24"/>
        <v>621.74932123003362</v>
      </c>
      <c r="J94" s="158">
        <f t="shared" si="25"/>
        <v>621.74932123003362</v>
      </c>
      <c r="K94" s="429">
        <v>620</v>
      </c>
    </row>
    <row r="95" spans="1:11" ht="38.25">
      <c r="A95" s="239" t="s">
        <v>644</v>
      </c>
      <c r="B95" s="241" t="s">
        <v>999</v>
      </c>
      <c r="C95" s="248">
        <f>'ФОТ поликл.'!H253</f>
        <v>302.32617864338488</v>
      </c>
      <c r="D95" s="249">
        <f t="shared" si="20"/>
        <v>30.23261786433849</v>
      </c>
      <c r="E95" s="249">
        <f t="shared" si="21"/>
        <v>100.43275654533245</v>
      </c>
      <c r="F95" s="207">
        <f>'мат.затраты поликл.'!M934</f>
        <v>38.030659999999997</v>
      </c>
      <c r="G95" s="32">
        <f t="shared" si="22"/>
        <v>47.102221305305576</v>
      </c>
      <c r="H95" s="32">
        <f t="shared" si="23"/>
        <v>103.62488687167226</v>
      </c>
      <c r="I95" s="32">
        <f t="shared" si="24"/>
        <v>621.74932123003362</v>
      </c>
      <c r="J95" s="158">
        <f t="shared" si="25"/>
        <v>621.74932123003362</v>
      </c>
      <c r="K95" s="429">
        <v>620</v>
      </c>
    </row>
    <row r="96" spans="1:11">
      <c r="A96" s="239" t="s">
        <v>811</v>
      </c>
      <c r="B96" s="241" t="s">
        <v>1000</v>
      </c>
      <c r="C96" s="248">
        <f>'ФОТ поликл.'!H256</f>
        <v>302.32617864338488</v>
      </c>
      <c r="D96" s="249">
        <f t="shared" si="20"/>
        <v>30.23261786433849</v>
      </c>
      <c r="E96" s="249">
        <f t="shared" si="21"/>
        <v>100.43275654533245</v>
      </c>
      <c r="F96" s="207">
        <f>'мат.затраты поликл.'!M941</f>
        <v>38.030659999999997</v>
      </c>
      <c r="G96" s="32">
        <f t="shared" si="22"/>
        <v>47.102221305305576</v>
      </c>
      <c r="H96" s="32">
        <f t="shared" si="23"/>
        <v>103.62488687167226</v>
      </c>
      <c r="I96" s="32">
        <f t="shared" si="24"/>
        <v>621.74932123003362</v>
      </c>
      <c r="J96" s="158">
        <f t="shared" si="25"/>
        <v>621.74932123003362</v>
      </c>
      <c r="K96" s="429">
        <v>620</v>
      </c>
    </row>
    <row r="97" spans="1:11" ht="12" customHeight="1">
      <c r="A97" s="239" t="s">
        <v>646</v>
      </c>
      <c r="B97" s="241" t="s">
        <v>1001</v>
      </c>
      <c r="C97" s="248">
        <f>'ФОТ поликл.'!H259</f>
        <v>302.32617864338488</v>
      </c>
      <c r="D97" s="249">
        <f t="shared" si="20"/>
        <v>30.23261786433849</v>
      </c>
      <c r="E97" s="249">
        <f t="shared" si="21"/>
        <v>100.43275654533245</v>
      </c>
      <c r="F97" s="207">
        <f>'мат.затраты поликл.'!M948</f>
        <v>38.030659999999997</v>
      </c>
      <c r="G97" s="32">
        <f t="shared" si="22"/>
        <v>47.102221305305576</v>
      </c>
      <c r="H97" s="32">
        <f t="shared" si="23"/>
        <v>103.62488687167226</v>
      </c>
      <c r="I97" s="32">
        <f t="shared" si="24"/>
        <v>621.74932123003362</v>
      </c>
      <c r="J97" s="158">
        <f t="shared" si="25"/>
        <v>621.74932123003362</v>
      </c>
      <c r="K97" s="429">
        <v>620</v>
      </c>
    </row>
    <row r="98" spans="1:11" ht="25.5">
      <c r="A98" s="239" t="s">
        <v>647</v>
      </c>
      <c r="B98" s="241" t="s">
        <v>1002</v>
      </c>
      <c r="C98" s="248">
        <f>'ФОТ поликл.'!H262</f>
        <v>302.32617864338488</v>
      </c>
      <c r="D98" s="249">
        <f t="shared" si="20"/>
        <v>30.23261786433849</v>
      </c>
      <c r="E98" s="249">
        <f t="shared" si="21"/>
        <v>100.43275654533245</v>
      </c>
      <c r="F98" s="207">
        <f>'мат.затраты поликл.'!M955</f>
        <v>38.030659999999997</v>
      </c>
      <c r="G98" s="32">
        <f t="shared" si="22"/>
        <v>47.102221305305576</v>
      </c>
      <c r="H98" s="32">
        <f t="shared" si="23"/>
        <v>103.62488687167226</v>
      </c>
      <c r="I98" s="32">
        <f t="shared" si="24"/>
        <v>621.74932123003362</v>
      </c>
      <c r="J98" s="158">
        <f t="shared" si="25"/>
        <v>621.74932123003362</v>
      </c>
      <c r="K98" s="429">
        <v>620</v>
      </c>
    </row>
    <row r="99" spans="1:11" ht="25.5">
      <c r="A99" s="239" t="s">
        <v>648</v>
      </c>
      <c r="B99" s="241" t="s">
        <v>1003</v>
      </c>
      <c r="C99" s="248">
        <f>'ФОТ поликл.'!H265</f>
        <v>302.32617864338488</v>
      </c>
      <c r="D99" s="249">
        <f t="shared" si="20"/>
        <v>30.23261786433849</v>
      </c>
      <c r="E99" s="249">
        <f t="shared" si="21"/>
        <v>100.43275654533245</v>
      </c>
      <c r="F99" s="207">
        <f>'мат.затраты поликл.'!M962</f>
        <v>38.030659999999997</v>
      </c>
      <c r="G99" s="32">
        <f t="shared" si="22"/>
        <v>47.102221305305576</v>
      </c>
      <c r="H99" s="32">
        <f t="shared" si="23"/>
        <v>103.62488687167226</v>
      </c>
      <c r="I99" s="32">
        <f t="shared" si="24"/>
        <v>621.74932123003362</v>
      </c>
      <c r="J99" s="158">
        <f t="shared" si="25"/>
        <v>621.74932123003362</v>
      </c>
      <c r="K99" s="429">
        <v>620</v>
      </c>
    </row>
    <row r="100" spans="1:11" ht="25.5">
      <c r="A100" s="239" t="s">
        <v>649</v>
      </c>
      <c r="B100" s="241" t="s">
        <v>1004</v>
      </c>
      <c r="C100" s="248">
        <f>'ФОТ поликл.'!H268</f>
        <v>302.32617864338488</v>
      </c>
      <c r="D100" s="249">
        <f t="shared" si="20"/>
        <v>30.23261786433849</v>
      </c>
      <c r="E100" s="249">
        <f t="shared" si="21"/>
        <v>100.43275654533245</v>
      </c>
      <c r="F100" s="207">
        <f>'мат.затраты поликл.'!M969</f>
        <v>38.030659999999997</v>
      </c>
      <c r="G100" s="32">
        <f t="shared" si="22"/>
        <v>47.102221305305576</v>
      </c>
      <c r="H100" s="32">
        <f t="shared" si="23"/>
        <v>103.62488687167226</v>
      </c>
      <c r="I100" s="32">
        <f t="shared" si="24"/>
        <v>621.74932123003362</v>
      </c>
      <c r="J100" s="158">
        <f t="shared" si="25"/>
        <v>621.74932123003362</v>
      </c>
      <c r="K100" s="429">
        <v>620</v>
      </c>
    </row>
    <row r="101" spans="1:11" ht="25.5">
      <c r="A101" s="239" t="s">
        <v>650</v>
      </c>
      <c r="B101" s="241" t="s">
        <v>1005</v>
      </c>
      <c r="C101" s="248">
        <f>'ФОТ поликл.'!H271</f>
        <v>226.74463398253863</v>
      </c>
      <c r="D101" s="249">
        <f t="shared" si="20"/>
        <v>22.674463398253867</v>
      </c>
      <c r="E101" s="249">
        <f t="shared" si="21"/>
        <v>75.324567408999329</v>
      </c>
      <c r="F101" s="207">
        <f>'мат.затраты поликл.'!M976</f>
        <v>38.030659999999997</v>
      </c>
      <c r="G101" s="32">
        <f t="shared" si="22"/>
        <v>36.277432478979179</v>
      </c>
      <c r="H101" s="32">
        <f t="shared" si="23"/>
        <v>79.810351453754194</v>
      </c>
      <c r="I101" s="32">
        <f t="shared" si="24"/>
        <v>478.86210872252519</v>
      </c>
      <c r="J101" s="158">
        <f t="shared" si="25"/>
        <v>478.86210872252519</v>
      </c>
      <c r="K101" s="429">
        <v>480</v>
      </c>
    </row>
    <row r="102" spans="1:11" ht="25.5">
      <c r="A102" s="239" t="s">
        <v>651</v>
      </c>
      <c r="B102" s="241" t="s">
        <v>1006</v>
      </c>
      <c r="C102" s="248">
        <f>'ФОТ поликл.'!H274</f>
        <v>302.32617864338488</v>
      </c>
      <c r="D102" s="249">
        <f t="shared" si="20"/>
        <v>30.23261786433849</v>
      </c>
      <c r="E102" s="249">
        <f t="shared" si="21"/>
        <v>100.43275654533245</v>
      </c>
      <c r="F102" s="207">
        <f>'мат.затраты поликл.'!M983</f>
        <v>38.030659999999997</v>
      </c>
      <c r="G102" s="32">
        <f t="shared" si="22"/>
        <v>47.102221305305576</v>
      </c>
      <c r="H102" s="32">
        <f t="shared" si="23"/>
        <v>103.62488687167226</v>
      </c>
      <c r="I102" s="32">
        <f t="shared" si="24"/>
        <v>621.74932123003362</v>
      </c>
      <c r="J102" s="158">
        <f t="shared" si="25"/>
        <v>621.74932123003362</v>
      </c>
      <c r="K102" s="429">
        <v>620</v>
      </c>
    </row>
    <row r="103" spans="1:11" ht="38.25">
      <c r="A103" s="239" t="s">
        <v>652</v>
      </c>
      <c r="B103" s="241" t="s">
        <v>1011</v>
      </c>
      <c r="C103" s="248">
        <f>'ФОТ поликл.'!H277</f>
        <v>302.32617864338488</v>
      </c>
      <c r="D103" s="249">
        <f t="shared" si="20"/>
        <v>30.23261786433849</v>
      </c>
      <c r="E103" s="249">
        <f t="shared" si="21"/>
        <v>100.43275654533245</v>
      </c>
      <c r="F103" s="207">
        <f>'мат.затраты поликл.'!M1018</f>
        <v>38.030059999999999</v>
      </c>
      <c r="G103" s="32">
        <f t="shared" si="22"/>
        <v>47.102161305305579</v>
      </c>
      <c r="H103" s="32">
        <f t="shared" si="23"/>
        <v>103.62475487167228</v>
      </c>
      <c r="I103" s="32">
        <f t="shared" si="24"/>
        <v>621.74852923003368</v>
      </c>
      <c r="J103" s="158">
        <f t="shared" si="25"/>
        <v>621.74852923003368</v>
      </c>
      <c r="K103" s="429">
        <v>620</v>
      </c>
    </row>
    <row r="104" spans="1:11" ht="36.75" customHeight="1">
      <c r="A104" s="239" t="s">
        <v>1137</v>
      </c>
      <c r="B104" s="241" t="s">
        <v>1012</v>
      </c>
      <c r="C104" s="248">
        <f>'ФОТ поликл.'!H280</f>
        <v>302.32617864338488</v>
      </c>
      <c r="D104" s="249">
        <f t="shared" si="20"/>
        <v>30.23261786433849</v>
      </c>
      <c r="E104" s="249">
        <f t="shared" si="21"/>
        <v>100.43275654533245</v>
      </c>
      <c r="F104" s="207">
        <f>'мат.затраты поликл.'!M1025</f>
        <v>38.030059999999999</v>
      </c>
      <c r="G104" s="32">
        <f t="shared" si="22"/>
        <v>47.102161305305579</v>
      </c>
      <c r="H104" s="32">
        <f t="shared" si="23"/>
        <v>103.62475487167228</v>
      </c>
      <c r="I104" s="32">
        <f t="shared" si="24"/>
        <v>621.74852923003368</v>
      </c>
      <c r="J104" s="158">
        <f t="shared" si="25"/>
        <v>621.74852923003368</v>
      </c>
      <c r="K104" s="429">
        <v>620</v>
      </c>
    </row>
    <row r="105" spans="1:11" ht="25.5">
      <c r="A105" s="239" t="s">
        <v>653</v>
      </c>
      <c r="B105" s="241" t="s">
        <v>1007</v>
      </c>
      <c r="C105" s="248">
        <f>'ФОТ поликл.'!H283</f>
        <v>650.00128408327737</v>
      </c>
      <c r="D105" s="249">
        <f t="shared" si="20"/>
        <v>65.00012840832774</v>
      </c>
      <c r="E105" s="249">
        <f t="shared" si="21"/>
        <v>215.93042657246474</v>
      </c>
      <c r="F105" s="207">
        <f>'мат.затраты поликл.'!M1004</f>
        <v>38.030659999999997</v>
      </c>
      <c r="G105" s="32">
        <f t="shared" si="22"/>
        <v>96.896249906406993</v>
      </c>
      <c r="H105" s="32">
        <f t="shared" si="23"/>
        <v>213.17174979409538</v>
      </c>
      <c r="I105" s="32">
        <f t="shared" si="24"/>
        <v>1279.0304987645723</v>
      </c>
      <c r="J105" s="158">
        <f t="shared" si="25"/>
        <v>1279.0304987645723</v>
      </c>
      <c r="K105" s="429">
        <v>1300</v>
      </c>
    </row>
    <row r="106" spans="1:11" ht="25.5">
      <c r="A106" s="239" t="s">
        <v>654</v>
      </c>
      <c r="B106" s="241" t="s">
        <v>1008</v>
      </c>
      <c r="C106" s="248">
        <f>'ФОТ поликл.'!H286</f>
        <v>377.90772330423101</v>
      </c>
      <c r="D106" s="249">
        <f t="shared" si="20"/>
        <v>37.790772330423103</v>
      </c>
      <c r="E106" s="249">
        <f t="shared" si="21"/>
        <v>125.54094568166555</v>
      </c>
      <c r="F106" s="207">
        <f>'мат.затраты поликл.'!M1011</f>
        <v>38.030659999999997</v>
      </c>
      <c r="G106" s="32">
        <f t="shared" si="22"/>
        <v>57.927010131631967</v>
      </c>
      <c r="H106" s="32">
        <f t="shared" si="23"/>
        <v>127.43942228959033</v>
      </c>
      <c r="I106" s="32">
        <f t="shared" si="24"/>
        <v>764.63653373754198</v>
      </c>
      <c r="J106" s="158">
        <f t="shared" si="25"/>
        <v>764.63653373754198</v>
      </c>
      <c r="K106" s="429">
        <v>770</v>
      </c>
    </row>
    <row r="107" spans="1:11" ht="38.25">
      <c r="A107" s="239" t="s">
        <v>655</v>
      </c>
      <c r="B107" s="241" t="s">
        <v>1009</v>
      </c>
      <c r="C107" s="248">
        <f>'ФОТ поликл.'!H289</f>
        <v>453.48926796507726</v>
      </c>
      <c r="D107" s="249">
        <f t="shared" si="20"/>
        <v>45.348926796507733</v>
      </c>
      <c r="E107" s="249">
        <f t="shared" si="21"/>
        <v>150.64913481799866</v>
      </c>
      <c r="F107" s="207">
        <f>'мат.затраты поликл.'!M1018</f>
        <v>38.030059999999999</v>
      </c>
      <c r="G107" s="32">
        <f t="shared" si="22"/>
        <v>68.751738957958366</v>
      </c>
      <c r="H107" s="32">
        <f t="shared" si="23"/>
        <v>151.25382570750841</v>
      </c>
      <c r="I107" s="32">
        <f t="shared" si="24"/>
        <v>907.52295424505041</v>
      </c>
      <c r="J107" s="158">
        <f t="shared" si="25"/>
        <v>907.52295424505041</v>
      </c>
      <c r="K107" s="429">
        <v>900</v>
      </c>
    </row>
    <row r="108" spans="1:11" ht="25.5">
      <c r="A108" s="239" t="s">
        <v>656</v>
      </c>
      <c r="B108" s="241" t="s">
        <v>1010</v>
      </c>
      <c r="C108" s="248">
        <f>'ФОТ поликл.'!H292</f>
        <v>453.48926796507726</v>
      </c>
      <c r="D108" s="249">
        <f t="shared" si="20"/>
        <v>45.348926796507733</v>
      </c>
      <c r="E108" s="249">
        <f t="shared" si="21"/>
        <v>150.64913481799866</v>
      </c>
      <c r="F108" s="207">
        <f>'мат.затраты поликл.'!M1025</f>
        <v>38.030059999999999</v>
      </c>
      <c r="G108" s="32">
        <f t="shared" si="22"/>
        <v>68.751738957958366</v>
      </c>
      <c r="H108" s="32">
        <f t="shared" si="23"/>
        <v>151.25382570750841</v>
      </c>
      <c r="I108" s="32">
        <f t="shared" si="24"/>
        <v>907.52295424505041</v>
      </c>
      <c r="J108" s="158">
        <f t="shared" si="25"/>
        <v>907.52295424505041</v>
      </c>
      <c r="K108" s="429">
        <v>900</v>
      </c>
    </row>
    <row r="109" spans="1:11">
      <c r="A109" s="755" t="s">
        <v>657</v>
      </c>
      <c r="B109" s="750"/>
      <c r="C109" s="750"/>
      <c r="D109" s="750"/>
      <c r="E109" s="750"/>
      <c r="F109" s="750"/>
      <c r="G109" s="750"/>
      <c r="H109" s="750"/>
      <c r="I109" s="750"/>
      <c r="J109" s="756"/>
      <c r="K109" s="430"/>
    </row>
    <row r="110" spans="1:11" ht="25.5">
      <c r="A110" s="239" t="s">
        <v>88</v>
      </c>
      <c r="B110" s="241" t="s">
        <v>887</v>
      </c>
      <c r="C110" s="248">
        <f>'ФОТ поликл.'!H296</f>
        <v>302.32617864338488</v>
      </c>
      <c r="D110" s="248">
        <f t="shared" ref="D110:D149" si="26">C110*10/100</f>
        <v>30.23261786433849</v>
      </c>
      <c r="E110" s="248">
        <f t="shared" ref="E110:E149" si="27">(C110+D110)*30.2/100</f>
        <v>100.43275654533245</v>
      </c>
      <c r="F110" s="118">
        <f>'мат.затраты поликл.'!M1035</f>
        <v>200.19730000000001</v>
      </c>
      <c r="G110" s="118">
        <f t="shared" ref="G110:G149" si="28">(C110+D110+E110+F110)*10/100</f>
        <v>63.318885305305585</v>
      </c>
      <c r="H110" s="118">
        <f t="shared" ref="H110:H149" si="29">(C110+D110+E110+F110+G110)*20/100</f>
        <v>139.30154767167227</v>
      </c>
      <c r="I110" s="118">
        <f t="shared" ref="I110:I149" si="30">H110+G110+F110+E110+D110+C110</f>
        <v>835.8092860300336</v>
      </c>
      <c r="J110" s="158">
        <f t="shared" ref="J110:J149" si="31">I110</f>
        <v>835.8092860300336</v>
      </c>
      <c r="K110" s="429">
        <v>840</v>
      </c>
    </row>
    <row r="111" spans="1:11">
      <c r="A111" s="239" t="s">
        <v>273</v>
      </c>
      <c r="B111" s="241" t="s">
        <v>1013</v>
      </c>
      <c r="C111" s="248">
        <f>'ФОТ поликл.'!H299</f>
        <v>287.20986971121562</v>
      </c>
      <c r="D111" s="248">
        <f t="shared" si="26"/>
        <v>28.720986971121562</v>
      </c>
      <c r="E111" s="248">
        <f t="shared" si="27"/>
        <v>95.411118718065822</v>
      </c>
      <c r="F111" s="118">
        <f>'мат.затраты поликл.'!M1044</f>
        <v>200.79238000000001</v>
      </c>
      <c r="G111" s="118">
        <f t="shared" si="28"/>
        <v>61.213435540040301</v>
      </c>
      <c r="H111" s="118">
        <f t="shared" si="29"/>
        <v>134.66955818808867</v>
      </c>
      <c r="I111" s="118">
        <f t="shared" si="30"/>
        <v>808.01734912853203</v>
      </c>
      <c r="J111" s="158">
        <f t="shared" si="31"/>
        <v>808.01734912853203</v>
      </c>
      <c r="K111" s="429">
        <v>810</v>
      </c>
    </row>
    <row r="112" spans="1:11" ht="25.5">
      <c r="A112" s="239" t="s">
        <v>274</v>
      </c>
      <c r="B112" s="241" t="s">
        <v>1014</v>
      </c>
      <c r="C112" s="248">
        <f>'ФОТ поликл.'!H302</f>
        <v>241.86094291470786</v>
      </c>
      <c r="D112" s="248">
        <f t="shared" si="26"/>
        <v>24.186094291470784</v>
      </c>
      <c r="E112" s="248">
        <f t="shared" si="27"/>
        <v>80.346205236265945</v>
      </c>
      <c r="F112" s="118">
        <f>'мат.затраты поликл.'!M1053</f>
        <v>200.19730000000001</v>
      </c>
      <c r="G112" s="118">
        <f t="shared" si="28"/>
        <v>54.659054244244459</v>
      </c>
      <c r="H112" s="118">
        <f t="shared" si="29"/>
        <v>120.24991933733781</v>
      </c>
      <c r="I112" s="118">
        <f t="shared" si="30"/>
        <v>721.49951602402689</v>
      </c>
      <c r="J112" s="158">
        <f t="shared" si="31"/>
        <v>721.49951602402689</v>
      </c>
      <c r="K112" s="429">
        <v>720</v>
      </c>
    </row>
    <row r="113" spans="1:11" ht="25.5">
      <c r="A113" s="239" t="s">
        <v>275</v>
      </c>
      <c r="B113" s="241" t="s">
        <v>1015</v>
      </c>
      <c r="C113" s="248">
        <f>'ФОТ поликл.'!H305</f>
        <v>453.48926796507726</v>
      </c>
      <c r="D113" s="248">
        <f t="shared" si="26"/>
        <v>45.348926796507733</v>
      </c>
      <c r="E113" s="248">
        <f t="shared" si="27"/>
        <v>150.64913481799866</v>
      </c>
      <c r="F113" s="118">
        <f>'мат.затраты поликл.'!M1062</f>
        <v>421.35729999999995</v>
      </c>
      <c r="G113" s="118">
        <f t="shared" si="28"/>
        <v>107.08446295795837</v>
      </c>
      <c r="H113" s="118">
        <f t="shared" si="29"/>
        <v>235.58581850750838</v>
      </c>
      <c r="I113" s="118">
        <f t="shared" si="30"/>
        <v>1413.5149110450502</v>
      </c>
      <c r="J113" s="158">
        <f t="shared" si="31"/>
        <v>1413.5149110450502</v>
      </c>
      <c r="K113" s="429">
        <v>1420</v>
      </c>
    </row>
    <row r="114" spans="1:11">
      <c r="A114" s="239" t="s">
        <v>276</v>
      </c>
      <c r="B114" s="241" t="s">
        <v>1016</v>
      </c>
      <c r="C114" s="248">
        <f>'ФОТ поликл.'!H308</f>
        <v>151.16308932169244</v>
      </c>
      <c r="D114" s="248">
        <f t="shared" si="26"/>
        <v>15.116308932169245</v>
      </c>
      <c r="E114" s="248">
        <f t="shared" si="27"/>
        <v>50.216378272666226</v>
      </c>
      <c r="F114" s="118">
        <f>'мат.затраты поликл.'!M1071</f>
        <v>421.35729999999995</v>
      </c>
      <c r="G114" s="118">
        <f t="shared" si="28"/>
        <v>63.785307652652783</v>
      </c>
      <c r="H114" s="118">
        <f t="shared" si="29"/>
        <v>140.32767683583614</v>
      </c>
      <c r="I114" s="118">
        <f t="shared" si="30"/>
        <v>841.96606101501675</v>
      </c>
      <c r="J114" s="158">
        <f t="shared" si="31"/>
        <v>841.96606101501675</v>
      </c>
      <c r="K114" s="429">
        <v>840</v>
      </c>
    </row>
    <row r="115" spans="1:11">
      <c r="A115" s="239" t="s">
        <v>277</v>
      </c>
      <c r="B115" s="241" t="s">
        <v>290</v>
      </c>
      <c r="C115" s="248">
        <f>'ФОТ поликл.'!H311</f>
        <v>680.23390194761589</v>
      </c>
      <c r="D115" s="248">
        <f t="shared" si="26"/>
        <v>68.023390194761589</v>
      </c>
      <c r="E115" s="248">
        <f t="shared" si="27"/>
        <v>225.973702226998</v>
      </c>
      <c r="F115" s="118">
        <f>'мат.затраты поликл.'!M1087</f>
        <v>985.88729999999998</v>
      </c>
      <c r="G115" s="118">
        <f t="shared" si="28"/>
        <v>196.01182943693755</v>
      </c>
      <c r="H115" s="118">
        <f t="shared" si="29"/>
        <v>431.22602476126269</v>
      </c>
      <c r="I115" s="118">
        <f t="shared" si="30"/>
        <v>2587.3561485675755</v>
      </c>
      <c r="J115" s="158">
        <f t="shared" si="31"/>
        <v>2587.3561485675755</v>
      </c>
      <c r="K115" s="429">
        <v>2600</v>
      </c>
    </row>
    <row r="116" spans="1:11" ht="38.25">
      <c r="A116" s="239" t="s">
        <v>278</v>
      </c>
      <c r="B116" s="241" t="s">
        <v>1017</v>
      </c>
      <c r="C116" s="248">
        <f>'ФОТ поликл.'!H314</f>
        <v>151.16308932169244</v>
      </c>
      <c r="D116" s="248">
        <f t="shared" si="26"/>
        <v>15.116308932169245</v>
      </c>
      <c r="E116" s="248">
        <f t="shared" si="27"/>
        <v>50.216378272666226</v>
      </c>
      <c r="F116" s="118">
        <f>'мат.затраты поликл.'!M1096</f>
        <v>127.7373</v>
      </c>
      <c r="G116" s="118">
        <f t="shared" si="28"/>
        <v>34.423307652652788</v>
      </c>
      <c r="H116" s="118">
        <f t="shared" si="29"/>
        <v>75.731276835836141</v>
      </c>
      <c r="I116" s="118">
        <f t="shared" si="30"/>
        <v>454.38766101501687</v>
      </c>
      <c r="J116" s="158">
        <f t="shared" si="31"/>
        <v>454.38766101501687</v>
      </c>
      <c r="K116" s="429">
        <v>450</v>
      </c>
    </row>
    <row r="117" spans="1:11" ht="25.5">
      <c r="A117" s="239" t="s">
        <v>280</v>
      </c>
      <c r="B117" s="241" t="s">
        <v>1019</v>
      </c>
      <c r="C117" s="248">
        <f>'ФОТ поликл.'!H317</f>
        <v>226.74463398253863</v>
      </c>
      <c r="D117" s="248">
        <f t="shared" si="26"/>
        <v>22.674463398253867</v>
      </c>
      <c r="E117" s="248">
        <f t="shared" si="27"/>
        <v>75.324567408999329</v>
      </c>
      <c r="F117" s="118">
        <f>'мат.затраты поликл.'!M1105</f>
        <v>163.96730000000002</v>
      </c>
      <c r="G117" s="118">
        <f t="shared" si="28"/>
        <v>48.871096478979183</v>
      </c>
      <c r="H117" s="118">
        <f t="shared" si="29"/>
        <v>107.51641225375421</v>
      </c>
      <c r="I117" s="118">
        <f t="shared" si="30"/>
        <v>645.09847352252518</v>
      </c>
      <c r="J117" s="158">
        <f t="shared" si="31"/>
        <v>645.09847352252518</v>
      </c>
      <c r="K117" s="429">
        <v>650</v>
      </c>
    </row>
    <row r="118" spans="1:11" ht="25.5">
      <c r="A118" s="239" t="s">
        <v>281</v>
      </c>
      <c r="B118" s="241" t="s">
        <v>292</v>
      </c>
      <c r="C118" s="248">
        <f>'ФОТ поликл.'!H320</f>
        <v>151.16308932169244</v>
      </c>
      <c r="D118" s="248">
        <f t="shared" si="26"/>
        <v>15.116308932169245</v>
      </c>
      <c r="E118" s="248">
        <f t="shared" si="27"/>
        <v>50.216378272666226</v>
      </c>
      <c r="F118" s="118">
        <f>'мат.затраты поликл.'!M1114</f>
        <v>163.96730000000002</v>
      </c>
      <c r="G118" s="118">
        <f t="shared" si="28"/>
        <v>38.046307652652793</v>
      </c>
      <c r="H118" s="118">
        <f t="shared" si="29"/>
        <v>83.701876835836131</v>
      </c>
      <c r="I118" s="118">
        <f t="shared" si="30"/>
        <v>502.21126101501693</v>
      </c>
      <c r="J118" s="158">
        <f t="shared" si="31"/>
        <v>502.21126101501693</v>
      </c>
      <c r="K118" s="429">
        <v>500</v>
      </c>
    </row>
    <row r="119" spans="1:11" ht="25.5">
      <c r="A119" s="239" t="s">
        <v>282</v>
      </c>
      <c r="B119" s="241" t="s">
        <v>293</v>
      </c>
      <c r="C119" s="248">
        <f>'ФОТ поликл.'!H323</f>
        <v>226.74463398253863</v>
      </c>
      <c r="D119" s="248">
        <f t="shared" si="26"/>
        <v>22.674463398253867</v>
      </c>
      <c r="E119" s="248">
        <f t="shared" si="27"/>
        <v>75.324567408999329</v>
      </c>
      <c r="F119" s="118">
        <f>'мат.затраты поликл.'!M1123</f>
        <v>163.96730000000002</v>
      </c>
      <c r="G119" s="118">
        <f t="shared" si="28"/>
        <v>48.871096478979183</v>
      </c>
      <c r="H119" s="118">
        <f t="shared" si="29"/>
        <v>107.51641225375421</v>
      </c>
      <c r="I119" s="118">
        <f t="shared" si="30"/>
        <v>645.09847352252518</v>
      </c>
      <c r="J119" s="158">
        <f t="shared" si="31"/>
        <v>645.09847352252518</v>
      </c>
      <c r="K119" s="429">
        <v>650</v>
      </c>
    </row>
    <row r="120" spans="1:11" ht="25.5">
      <c r="A120" s="239" t="s">
        <v>283</v>
      </c>
      <c r="B120" s="241" t="s">
        <v>1020</v>
      </c>
      <c r="C120" s="248">
        <f>'ФОТ поликл.'!H326</f>
        <v>226.74463398253863</v>
      </c>
      <c r="D120" s="248">
        <f t="shared" si="26"/>
        <v>22.674463398253867</v>
      </c>
      <c r="E120" s="248">
        <f t="shared" si="27"/>
        <v>75.324567408999329</v>
      </c>
      <c r="F120" s="118">
        <f>'мат.затраты поликл.'!M1132</f>
        <v>163.96730000000002</v>
      </c>
      <c r="G120" s="118">
        <f t="shared" si="28"/>
        <v>48.871096478979183</v>
      </c>
      <c r="H120" s="118">
        <f t="shared" si="29"/>
        <v>107.51641225375421</v>
      </c>
      <c r="I120" s="118">
        <f t="shared" si="30"/>
        <v>645.09847352252518</v>
      </c>
      <c r="J120" s="158">
        <f t="shared" si="31"/>
        <v>645.09847352252518</v>
      </c>
      <c r="K120" s="429">
        <v>650</v>
      </c>
    </row>
    <row r="121" spans="1:11">
      <c r="A121" s="239" t="s">
        <v>284</v>
      </c>
      <c r="B121" s="241" t="s">
        <v>1021</v>
      </c>
      <c r="C121" s="248">
        <f>'ФОТ поликл.'!H329</f>
        <v>151.16308932169244</v>
      </c>
      <c r="D121" s="248">
        <f t="shared" si="26"/>
        <v>15.116308932169245</v>
      </c>
      <c r="E121" s="248">
        <f t="shared" si="27"/>
        <v>50.216378272666226</v>
      </c>
      <c r="F121" s="118">
        <f>'мат.затраты поликл.'!M1141</f>
        <v>163.96730000000002</v>
      </c>
      <c r="G121" s="118">
        <f t="shared" si="28"/>
        <v>38.046307652652793</v>
      </c>
      <c r="H121" s="118">
        <f t="shared" si="29"/>
        <v>83.701876835836131</v>
      </c>
      <c r="I121" s="118">
        <f t="shared" si="30"/>
        <v>502.21126101501693</v>
      </c>
      <c r="J121" s="158">
        <f t="shared" si="31"/>
        <v>502.21126101501693</v>
      </c>
      <c r="K121" s="429">
        <v>500</v>
      </c>
    </row>
    <row r="122" spans="1:11" ht="25.5">
      <c r="A122" s="239" t="s">
        <v>285</v>
      </c>
      <c r="B122" s="241" t="s">
        <v>1022</v>
      </c>
      <c r="C122" s="248">
        <f>'ФОТ поликл.'!H332</f>
        <v>151.16308932169244</v>
      </c>
      <c r="D122" s="248">
        <f t="shared" si="26"/>
        <v>15.116308932169245</v>
      </c>
      <c r="E122" s="248">
        <f t="shared" si="27"/>
        <v>50.216378272666226</v>
      </c>
      <c r="F122" s="118">
        <f>'мат.затраты поликл.'!M1150</f>
        <v>127.7373</v>
      </c>
      <c r="G122" s="118">
        <f t="shared" si="28"/>
        <v>34.423307652652788</v>
      </c>
      <c r="H122" s="118">
        <f t="shared" si="29"/>
        <v>75.731276835836141</v>
      </c>
      <c r="I122" s="118">
        <f t="shared" si="30"/>
        <v>454.38766101501687</v>
      </c>
      <c r="J122" s="158">
        <f t="shared" si="31"/>
        <v>454.38766101501687</v>
      </c>
      <c r="K122" s="429">
        <v>450</v>
      </c>
    </row>
    <row r="123" spans="1:11">
      <c r="A123" s="239" t="s">
        <v>286</v>
      </c>
      <c r="B123" s="241" t="s">
        <v>294</v>
      </c>
      <c r="C123" s="248">
        <f>'ФОТ поликл.'!H335</f>
        <v>226.74463398253863</v>
      </c>
      <c r="D123" s="248">
        <f t="shared" si="26"/>
        <v>22.674463398253867</v>
      </c>
      <c r="E123" s="248">
        <f t="shared" si="27"/>
        <v>75.324567408999329</v>
      </c>
      <c r="F123" s="118">
        <f>'мат.затраты поликл.'!M1159</f>
        <v>163.96730000000002</v>
      </c>
      <c r="G123" s="118">
        <f t="shared" si="28"/>
        <v>48.871096478979183</v>
      </c>
      <c r="H123" s="118">
        <f t="shared" si="29"/>
        <v>107.51641225375421</v>
      </c>
      <c r="I123" s="118">
        <f t="shared" si="30"/>
        <v>645.09847352252518</v>
      </c>
      <c r="J123" s="158">
        <f t="shared" si="31"/>
        <v>645.09847352252518</v>
      </c>
      <c r="K123" s="429">
        <v>650</v>
      </c>
    </row>
    <row r="124" spans="1:11">
      <c r="A124" s="239" t="s">
        <v>287</v>
      </c>
      <c r="B124" s="241" t="s">
        <v>295</v>
      </c>
      <c r="C124" s="248">
        <f>'ФОТ поликл.'!H338</f>
        <v>151.16308932169244</v>
      </c>
      <c r="D124" s="248">
        <f t="shared" si="26"/>
        <v>15.116308932169245</v>
      </c>
      <c r="E124" s="248">
        <f t="shared" si="27"/>
        <v>50.216378272666226</v>
      </c>
      <c r="F124" s="118">
        <f>'мат.затраты поликл.'!M1168</f>
        <v>127.7373</v>
      </c>
      <c r="G124" s="118">
        <f t="shared" si="28"/>
        <v>34.423307652652788</v>
      </c>
      <c r="H124" s="118">
        <f t="shared" si="29"/>
        <v>75.731276835836141</v>
      </c>
      <c r="I124" s="118">
        <f t="shared" si="30"/>
        <v>454.38766101501687</v>
      </c>
      <c r="J124" s="158">
        <f t="shared" si="31"/>
        <v>454.38766101501687</v>
      </c>
      <c r="K124" s="429">
        <v>450</v>
      </c>
    </row>
    <row r="125" spans="1:11">
      <c r="A125" s="239" t="s">
        <v>288</v>
      </c>
      <c r="B125" s="241" t="s">
        <v>1023</v>
      </c>
      <c r="C125" s="248">
        <f>'ФОТ поликл.'!H341</f>
        <v>226.74463398253863</v>
      </c>
      <c r="D125" s="248">
        <f t="shared" si="26"/>
        <v>22.674463398253867</v>
      </c>
      <c r="E125" s="248">
        <f t="shared" si="27"/>
        <v>75.324567408999329</v>
      </c>
      <c r="F125" s="118">
        <f>'мат.затраты поликл.'!M1177</f>
        <v>163.96730000000002</v>
      </c>
      <c r="G125" s="118">
        <f t="shared" si="28"/>
        <v>48.871096478979183</v>
      </c>
      <c r="H125" s="118">
        <f t="shared" si="29"/>
        <v>107.51641225375421</v>
      </c>
      <c r="I125" s="118">
        <f t="shared" si="30"/>
        <v>645.09847352252518</v>
      </c>
      <c r="J125" s="158">
        <f t="shared" si="31"/>
        <v>645.09847352252518</v>
      </c>
      <c r="K125" s="429">
        <v>650</v>
      </c>
    </row>
    <row r="126" spans="1:11">
      <c r="A126" s="239" t="s">
        <v>658</v>
      </c>
      <c r="B126" s="241" t="s">
        <v>1024</v>
      </c>
      <c r="C126" s="248">
        <f>'ФОТ поликл.'!H344</f>
        <v>302.32617864338488</v>
      </c>
      <c r="D126" s="248">
        <f t="shared" si="26"/>
        <v>30.23261786433849</v>
      </c>
      <c r="E126" s="248">
        <f t="shared" si="27"/>
        <v>100.43275654533245</v>
      </c>
      <c r="F126" s="118">
        <f>'мат.затраты поликл.'!M1186</f>
        <v>127.7373</v>
      </c>
      <c r="G126" s="118">
        <f t="shared" si="28"/>
        <v>56.072885305305583</v>
      </c>
      <c r="H126" s="118">
        <f t="shared" si="29"/>
        <v>123.36034767167229</v>
      </c>
      <c r="I126" s="118">
        <f t="shared" si="30"/>
        <v>740.16208603003361</v>
      </c>
      <c r="J126" s="158">
        <f t="shared" si="31"/>
        <v>740.16208603003361</v>
      </c>
      <c r="K126" s="429">
        <v>740</v>
      </c>
    </row>
    <row r="127" spans="1:11">
      <c r="A127" s="239" t="s">
        <v>659</v>
      </c>
      <c r="B127" s="241" t="s">
        <v>1025</v>
      </c>
      <c r="C127" s="248">
        <f>'ФОТ поликл.'!H347</f>
        <v>529.07081262592339</v>
      </c>
      <c r="D127" s="248">
        <f t="shared" si="26"/>
        <v>52.907081262592335</v>
      </c>
      <c r="E127" s="248">
        <f t="shared" si="27"/>
        <v>175.75732395433172</v>
      </c>
      <c r="F127" s="118">
        <f>'мат.затраты поликл.'!M1195</f>
        <v>163.96730000000002</v>
      </c>
      <c r="G127" s="118">
        <f t="shared" si="28"/>
        <v>92.170251784284744</v>
      </c>
      <c r="H127" s="118">
        <f t="shared" si="29"/>
        <v>202.77455392542643</v>
      </c>
      <c r="I127" s="118">
        <f t="shared" si="30"/>
        <v>1216.6473235525586</v>
      </c>
      <c r="J127" s="158">
        <f t="shared" si="31"/>
        <v>1216.6473235525586</v>
      </c>
      <c r="K127" s="429">
        <v>1220</v>
      </c>
    </row>
    <row r="128" spans="1:11">
      <c r="A128" s="239" t="s">
        <v>660</v>
      </c>
      <c r="B128" s="241" t="s">
        <v>1026</v>
      </c>
      <c r="C128" s="248">
        <f>'ФОТ поликл.'!H350</f>
        <v>151.16308932169244</v>
      </c>
      <c r="D128" s="248">
        <f t="shared" si="26"/>
        <v>15.116308932169245</v>
      </c>
      <c r="E128" s="248">
        <f t="shared" si="27"/>
        <v>50.216378272666226</v>
      </c>
      <c r="F128" s="118">
        <f>'мат.затраты поликл.'!M1204</f>
        <v>127.7373</v>
      </c>
      <c r="G128" s="118">
        <f t="shared" si="28"/>
        <v>34.423307652652788</v>
      </c>
      <c r="H128" s="118">
        <f t="shared" si="29"/>
        <v>75.731276835836141</v>
      </c>
      <c r="I128" s="118">
        <f t="shared" si="30"/>
        <v>454.38766101501687</v>
      </c>
      <c r="J128" s="158">
        <f t="shared" si="31"/>
        <v>454.38766101501687</v>
      </c>
      <c r="K128" s="429">
        <v>450</v>
      </c>
    </row>
    <row r="129" spans="1:11" ht="25.5">
      <c r="A129" s="239" t="s">
        <v>661</v>
      </c>
      <c r="B129" s="241" t="s">
        <v>1027</v>
      </c>
      <c r="C129" s="248">
        <f>'ФОТ поликл.'!H353</f>
        <v>151.16308932169244</v>
      </c>
      <c r="D129" s="248">
        <f t="shared" si="26"/>
        <v>15.116308932169245</v>
      </c>
      <c r="E129" s="248">
        <f t="shared" si="27"/>
        <v>50.216378272666226</v>
      </c>
      <c r="F129" s="118">
        <f>'мат.затраты поликл.'!M1213</f>
        <v>127.7373</v>
      </c>
      <c r="G129" s="118">
        <f t="shared" si="28"/>
        <v>34.423307652652788</v>
      </c>
      <c r="H129" s="118">
        <f t="shared" si="29"/>
        <v>75.731276835836141</v>
      </c>
      <c r="I129" s="118">
        <f t="shared" si="30"/>
        <v>454.38766101501687</v>
      </c>
      <c r="J129" s="158">
        <f t="shared" si="31"/>
        <v>454.38766101501687</v>
      </c>
      <c r="K129" s="429">
        <v>450</v>
      </c>
    </row>
    <row r="130" spans="1:11">
      <c r="A130" s="239" t="s">
        <v>662</v>
      </c>
      <c r="B130" s="241" t="s">
        <v>1028</v>
      </c>
      <c r="C130" s="248">
        <f>'ФОТ поликл.'!H356</f>
        <v>906.97853593015452</v>
      </c>
      <c r="D130" s="248">
        <f t="shared" si="26"/>
        <v>90.697853593015466</v>
      </c>
      <c r="E130" s="248">
        <f t="shared" si="27"/>
        <v>301.29826963599731</v>
      </c>
      <c r="F130" s="118">
        <f>'мат.затраты поликл.'!M1231</f>
        <v>1820.6453000000004</v>
      </c>
      <c r="G130" s="118">
        <f t="shared" si="28"/>
        <v>311.96199591591676</v>
      </c>
      <c r="H130" s="118">
        <f t="shared" si="29"/>
        <v>686.31639101501685</v>
      </c>
      <c r="I130" s="118">
        <f t="shared" si="30"/>
        <v>4117.8983460901018</v>
      </c>
      <c r="J130" s="158">
        <f t="shared" si="31"/>
        <v>4117.8983460901018</v>
      </c>
      <c r="K130" s="429">
        <v>4100</v>
      </c>
    </row>
    <row r="131" spans="1:11">
      <c r="A131" s="239" t="s">
        <v>663</v>
      </c>
      <c r="B131" s="241" t="s">
        <v>1029</v>
      </c>
      <c r="C131" s="248">
        <f>'ФОТ поликл.'!H359</f>
        <v>302.32617864338488</v>
      </c>
      <c r="D131" s="248">
        <f t="shared" si="26"/>
        <v>30.23261786433849</v>
      </c>
      <c r="E131" s="248">
        <f t="shared" si="27"/>
        <v>100.43275654533245</v>
      </c>
      <c r="F131" s="118">
        <f>'мат.затраты поликл.'!M1251</f>
        <v>1859.6053000000002</v>
      </c>
      <c r="G131" s="118">
        <f t="shared" si="28"/>
        <v>229.25968530530557</v>
      </c>
      <c r="H131" s="118">
        <f t="shared" si="29"/>
        <v>504.37130767167224</v>
      </c>
      <c r="I131" s="118">
        <f t="shared" si="30"/>
        <v>3026.2278460300336</v>
      </c>
      <c r="J131" s="158">
        <f t="shared" si="31"/>
        <v>3026.2278460300336</v>
      </c>
      <c r="K131" s="429">
        <v>3000</v>
      </c>
    </row>
    <row r="132" spans="1:11">
      <c r="A132" s="239" t="s">
        <v>664</v>
      </c>
      <c r="B132" s="241" t="s">
        <v>1030</v>
      </c>
      <c r="C132" s="248">
        <f>'ФОТ поликл.'!H362</f>
        <v>453.48926796507726</v>
      </c>
      <c r="D132" s="248">
        <f t="shared" si="26"/>
        <v>45.348926796507733</v>
      </c>
      <c r="E132" s="248">
        <f t="shared" si="27"/>
        <v>150.64913481799866</v>
      </c>
      <c r="F132" s="118">
        <f>'мат.затраты поликл.'!M1270</f>
        <v>1575.9973000000002</v>
      </c>
      <c r="G132" s="118">
        <f t="shared" si="28"/>
        <v>222.54846295795835</v>
      </c>
      <c r="H132" s="118">
        <f t="shared" si="29"/>
        <v>489.60661850750841</v>
      </c>
      <c r="I132" s="118">
        <f t="shared" si="30"/>
        <v>2937.6397110450507</v>
      </c>
      <c r="J132" s="158">
        <f t="shared" si="31"/>
        <v>2937.6397110450507</v>
      </c>
      <c r="K132" s="429">
        <v>2900</v>
      </c>
    </row>
    <row r="133" spans="1:11">
      <c r="A133" s="239" t="s">
        <v>665</v>
      </c>
      <c r="B133" s="241" t="s">
        <v>296</v>
      </c>
      <c r="C133" s="248">
        <f>'ФОТ поликл.'!H367</f>
        <v>1209.3047145735393</v>
      </c>
      <c r="D133" s="248">
        <f t="shared" si="26"/>
        <v>120.93047145735392</v>
      </c>
      <c r="E133" s="248">
        <f t="shared" si="27"/>
        <v>401.73102618132975</v>
      </c>
      <c r="F133" s="118">
        <f>'мат.затраты поликл.'!M1289</f>
        <v>1782.3273000000006</v>
      </c>
      <c r="G133" s="118">
        <f t="shared" si="28"/>
        <v>351.4293512212223</v>
      </c>
      <c r="H133" s="118">
        <f t="shared" si="29"/>
        <v>773.14457268668923</v>
      </c>
      <c r="I133" s="118">
        <f t="shared" si="30"/>
        <v>4638.8674361201356</v>
      </c>
      <c r="J133" s="158">
        <f t="shared" si="31"/>
        <v>4638.8674361201356</v>
      </c>
      <c r="K133" s="429">
        <v>4600</v>
      </c>
    </row>
    <row r="134" spans="1:11" ht="25.5">
      <c r="A134" s="239" t="s">
        <v>666</v>
      </c>
      <c r="B134" s="241" t="s">
        <v>1031</v>
      </c>
      <c r="C134" s="248">
        <f>'ФОТ поликл.'!H370</f>
        <v>302.32617864338488</v>
      </c>
      <c r="D134" s="248">
        <f t="shared" si="26"/>
        <v>30.23261786433849</v>
      </c>
      <c r="E134" s="248">
        <f t="shared" si="27"/>
        <v>100.43275654533245</v>
      </c>
      <c r="F134" s="118">
        <f>'мат.затраты поликл.'!M1308</f>
        <v>1554.0773000000004</v>
      </c>
      <c r="G134" s="118">
        <f t="shared" si="28"/>
        <v>198.70688530530563</v>
      </c>
      <c r="H134" s="118">
        <f t="shared" si="29"/>
        <v>437.1551476716723</v>
      </c>
      <c r="I134" s="118">
        <f t="shared" si="30"/>
        <v>2622.9308860300339</v>
      </c>
      <c r="J134" s="158">
        <f t="shared" si="31"/>
        <v>2622.9308860300339</v>
      </c>
      <c r="K134" s="429">
        <v>2600</v>
      </c>
    </row>
    <row r="135" spans="1:11">
      <c r="A135" s="239" t="s">
        <v>668</v>
      </c>
      <c r="B135" s="241" t="s">
        <v>101</v>
      </c>
      <c r="C135" s="248">
        <f>'ФОТ поликл.'!H373</f>
        <v>327.52002686366689</v>
      </c>
      <c r="D135" s="248">
        <f t="shared" si="26"/>
        <v>32.752002686366687</v>
      </c>
      <c r="E135" s="248">
        <f t="shared" si="27"/>
        <v>108.80215292411012</v>
      </c>
      <c r="F135" s="118">
        <f>'мат.затраты поликл.'!M1315</f>
        <v>172.58690000000001</v>
      </c>
      <c r="G135" s="118">
        <f t="shared" si="28"/>
        <v>64.166108247414371</v>
      </c>
      <c r="H135" s="118">
        <f t="shared" si="29"/>
        <v>141.16543814431162</v>
      </c>
      <c r="I135" s="118">
        <f t="shared" si="30"/>
        <v>846.99262886586973</v>
      </c>
      <c r="J135" s="158">
        <f t="shared" si="31"/>
        <v>846.99262886586973</v>
      </c>
      <c r="K135" s="429">
        <v>850</v>
      </c>
    </row>
    <row r="136" spans="1:11" ht="25.5">
      <c r="A136" s="239" t="s">
        <v>669</v>
      </c>
      <c r="B136" s="241" t="s">
        <v>1032</v>
      </c>
      <c r="C136" s="248">
        <f>'ФОТ поликл.'!H376</f>
        <v>302.32617864338488</v>
      </c>
      <c r="D136" s="248">
        <f t="shared" si="26"/>
        <v>30.23261786433849</v>
      </c>
      <c r="E136" s="248">
        <f t="shared" si="27"/>
        <v>100.43275654533245</v>
      </c>
      <c r="F136" s="118">
        <f>'мат.затраты поликл.'!M1324</f>
        <v>236.4273</v>
      </c>
      <c r="G136" s="118">
        <f t="shared" si="28"/>
        <v>66.941885305305561</v>
      </c>
      <c r="H136" s="118">
        <f t="shared" si="29"/>
        <v>147.27214767167226</v>
      </c>
      <c r="I136" s="118">
        <f t="shared" si="30"/>
        <v>883.63288603003366</v>
      </c>
      <c r="J136" s="158">
        <f t="shared" si="31"/>
        <v>883.63288603003366</v>
      </c>
      <c r="K136" s="429">
        <v>880</v>
      </c>
    </row>
    <row r="137" spans="1:11">
      <c r="A137" s="239" t="s">
        <v>670</v>
      </c>
      <c r="B137" s="241" t="s">
        <v>888</v>
      </c>
      <c r="C137" s="248">
        <f>'ФОТ поликл.'!H379</f>
        <v>226.74463398253863</v>
      </c>
      <c r="D137" s="248">
        <f t="shared" si="26"/>
        <v>22.674463398253867</v>
      </c>
      <c r="E137" s="248">
        <f t="shared" si="27"/>
        <v>75.324567408999329</v>
      </c>
      <c r="F137" s="118">
        <f>'мат.затраты поликл.'!M1333</f>
        <v>308.88729999999998</v>
      </c>
      <c r="G137" s="118">
        <f t="shared" si="28"/>
        <v>63.363096478979166</v>
      </c>
      <c r="H137" s="118">
        <f t="shared" si="29"/>
        <v>139.39881225375419</v>
      </c>
      <c r="I137" s="118">
        <f t="shared" si="30"/>
        <v>836.39287352252518</v>
      </c>
      <c r="J137" s="158">
        <f t="shared" si="31"/>
        <v>836.39287352252518</v>
      </c>
      <c r="K137" s="429">
        <v>840</v>
      </c>
    </row>
    <row r="138" spans="1:11" ht="25.5">
      <c r="A138" s="239" t="s">
        <v>671</v>
      </c>
      <c r="B138" s="241" t="s">
        <v>889</v>
      </c>
      <c r="C138" s="248">
        <f>'ФОТ поликл.'!H382</f>
        <v>226.74463398253863</v>
      </c>
      <c r="D138" s="248">
        <f t="shared" si="26"/>
        <v>22.674463398253867</v>
      </c>
      <c r="E138" s="248">
        <f t="shared" si="27"/>
        <v>75.324567408999329</v>
      </c>
      <c r="F138" s="118">
        <f>'мат.затраты поликл.'!M1342</f>
        <v>272.65729999999996</v>
      </c>
      <c r="G138" s="118">
        <f t="shared" si="28"/>
        <v>59.740096478979176</v>
      </c>
      <c r="H138" s="118">
        <f t="shared" si="29"/>
        <v>131.42821225375417</v>
      </c>
      <c r="I138" s="118">
        <f t="shared" si="30"/>
        <v>788.56927352252524</v>
      </c>
      <c r="J138" s="158">
        <f t="shared" si="31"/>
        <v>788.56927352252524</v>
      </c>
      <c r="K138" s="429">
        <v>790</v>
      </c>
    </row>
    <row r="139" spans="1:11" ht="25.5">
      <c r="A139" s="239" t="s">
        <v>672</v>
      </c>
      <c r="B139" s="241" t="s">
        <v>1033</v>
      </c>
      <c r="C139" s="248">
        <f>'ФОТ поликл.'!H385</f>
        <v>226.74463398253863</v>
      </c>
      <c r="D139" s="248">
        <f t="shared" si="26"/>
        <v>22.674463398253867</v>
      </c>
      <c r="E139" s="248">
        <f t="shared" si="27"/>
        <v>75.324567408999329</v>
      </c>
      <c r="F139" s="118">
        <f>'мат.затраты поликл.'!M1351</f>
        <v>127.7373</v>
      </c>
      <c r="G139" s="118">
        <f t="shared" si="28"/>
        <v>45.248096478979178</v>
      </c>
      <c r="H139" s="118">
        <f t="shared" si="29"/>
        <v>99.545812253754193</v>
      </c>
      <c r="I139" s="118">
        <f t="shared" si="30"/>
        <v>597.27487352252524</v>
      </c>
      <c r="J139" s="158">
        <f t="shared" si="31"/>
        <v>597.27487352252524</v>
      </c>
      <c r="K139" s="429">
        <v>600</v>
      </c>
    </row>
    <row r="140" spans="1:11" ht="25.5">
      <c r="A140" s="239" t="s">
        <v>673</v>
      </c>
      <c r="B140" s="241" t="s">
        <v>1034</v>
      </c>
      <c r="C140" s="248">
        <f>'ФОТ поликл.'!H388</f>
        <v>226.74463398253863</v>
      </c>
      <c r="D140" s="248">
        <f t="shared" si="26"/>
        <v>22.674463398253867</v>
      </c>
      <c r="E140" s="248">
        <f t="shared" si="27"/>
        <v>75.324567408999329</v>
      </c>
      <c r="F140" s="118">
        <f>'мат.затраты поликл.'!M1360</f>
        <v>272.65729999999996</v>
      </c>
      <c r="G140" s="118">
        <f t="shared" si="28"/>
        <v>59.740096478979176</v>
      </c>
      <c r="H140" s="118">
        <f t="shared" si="29"/>
        <v>131.42821225375417</v>
      </c>
      <c r="I140" s="118">
        <f t="shared" si="30"/>
        <v>788.56927352252524</v>
      </c>
      <c r="J140" s="158">
        <f t="shared" si="31"/>
        <v>788.56927352252524</v>
      </c>
      <c r="K140" s="429">
        <v>790</v>
      </c>
    </row>
    <row r="141" spans="1:11">
      <c r="A141" s="239" t="s">
        <v>674</v>
      </c>
      <c r="B141" s="241" t="s">
        <v>1035</v>
      </c>
      <c r="C141" s="248">
        <f>'ФОТ поликл.'!H391</f>
        <v>226.74463398253863</v>
      </c>
      <c r="D141" s="248">
        <f t="shared" si="26"/>
        <v>22.674463398253867</v>
      </c>
      <c r="E141" s="248">
        <f t="shared" si="27"/>
        <v>75.324567408999329</v>
      </c>
      <c r="F141" s="118">
        <f>'мат.затраты поликл.'!M1369</f>
        <v>200.19730000000001</v>
      </c>
      <c r="G141" s="118">
        <f t="shared" si="28"/>
        <v>52.494096478979181</v>
      </c>
      <c r="H141" s="118">
        <f t="shared" si="29"/>
        <v>115.48701225375419</v>
      </c>
      <c r="I141" s="118">
        <f t="shared" si="30"/>
        <v>692.92207352252512</v>
      </c>
      <c r="J141" s="158">
        <f t="shared" si="31"/>
        <v>692.92207352252512</v>
      </c>
      <c r="K141" s="429">
        <v>700</v>
      </c>
    </row>
    <row r="142" spans="1:11">
      <c r="A142" s="239" t="s">
        <v>675</v>
      </c>
      <c r="B142" s="241" t="s">
        <v>1036</v>
      </c>
      <c r="C142" s="248">
        <f>'ФОТ поликл.'!H394</f>
        <v>226.74463398253863</v>
      </c>
      <c r="D142" s="248">
        <f t="shared" si="26"/>
        <v>22.674463398253867</v>
      </c>
      <c r="E142" s="248">
        <f t="shared" si="27"/>
        <v>75.324567408999329</v>
      </c>
      <c r="F142" s="118">
        <f>'мат.затраты поликл.'!M1378</f>
        <v>127.7373</v>
      </c>
      <c r="G142" s="118">
        <f t="shared" si="28"/>
        <v>45.248096478979178</v>
      </c>
      <c r="H142" s="118">
        <f t="shared" si="29"/>
        <v>99.545812253754193</v>
      </c>
      <c r="I142" s="118">
        <f t="shared" si="30"/>
        <v>597.27487352252524</v>
      </c>
      <c r="J142" s="158">
        <f t="shared" si="31"/>
        <v>597.27487352252524</v>
      </c>
      <c r="K142" s="429">
        <v>600</v>
      </c>
    </row>
    <row r="143" spans="1:11">
      <c r="A143" s="239" t="s">
        <v>676</v>
      </c>
      <c r="B143" s="241" t="s">
        <v>890</v>
      </c>
      <c r="C143" s="248">
        <f>'ФОТ поликл.'!H397</f>
        <v>151.16308932169244</v>
      </c>
      <c r="D143" s="248">
        <f t="shared" si="26"/>
        <v>15.116308932169245</v>
      </c>
      <c r="E143" s="248">
        <f t="shared" si="27"/>
        <v>50.216378272666226</v>
      </c>
      <c r="F143" s="118">
        <f>'мат.затраты поликл.'!M1387</f>
        <v>109.6223</v>
      </c>
      <c r="G143" s="118">
        <f t="shared" si="28"/>
        <v>32.611807652652786</v>
      </c>
      <c r="H143" s="118">
        <f t="shared" si="29"/>
        <v>71.745976835836132</v>
      </c>
      <c r="I143" s="118">
        <f t="shared" si="30"/>
        <v>430.47586101501685</v>
      </c>
      <c r="J143" s="158">
        <f t="shared" si="31"/>
        <v>430.47586101501685</v>
      </c>
      <c r="K143" s="429">
        <v>430</v>
      </c>
    </row>
    <row r="144" spans="1:11">
      <c r="A144" s="239" t="s">
        <v>677</v>
      </c>
      <c r="B144" s="241" t="s">
        <v>1037</v>
      </c>
      <c r="C144" s="248">
        <f>'ФОТ поликл.'!H400</f>
        <v>226.74463398253863</v>
      </c>
      <c r="D144" s="248">
        <f t="shared" si="26"/>
        <v>22.674463398253867</v>
      </c>
      <c r="E144" s="248">
        <f t="shared" si="27"/>
        <v>75.324567408999329</v>
      </c>
      <c r="F144" s="118">
        <f>'мат.затраты поликл.'!M1396</f>
        <v>163.96730000000002</v>
      </c>
      <c r="G144" s="118">
        <f t="shared" si="28"/>
        <v>48.871096478979183</v>
      </c>
      <c r="H144" s="118">
        <f t="shared" si="29"/>
        <v>107.51641225375421</v>
      </c>
      <c r="I144" s="118">
        <f t="shared" si="30"/>
        <v>645.09847352252518</v>
      </c>
      <c r="J144" s="158">
        <f t="shared" si="31"/>
        <v>645.09847352252518</v>
      </c>
      <c r="K144" s="429">
        <v>650</v>
      </c>
    </row>
    <row r="145" spans="1:11" ht="25.5">
      <c r="A145" s="239" t="s">
        <v>678</v>
      </c>
      <c r="B145" s="241" t="s">
        <v>1038</v>
      </c>
      <c r="C145" s="248">
        <f>'ФОТ поликл.'!H403</f>
        <v>226.74463398253863</v>
      </c>
      <c r="D145" s="248">
        <f t="shared" si="26"/>
        <v>22.674463398253867</v>
      </c>
      <c r="E145" s="248">
        <f t="shared" si="27"/>
        <v>75.324567408999329</v>
      </c>
      <c r="F145" s="118">
        <f>'мат.затраты поликл.'!M1405</f>
        <v>109.6223</v>
      </c>
      <c r="G145" s="118">
        <f t="shared" si="28"/>
        <v>43.436596478979183</v>
      </c>
      <c r="H145" s="118">
        <f t="shared" si="29"/>
        <v>95.560512253754212</v>
      </c>
      <c r="I145" s="118">
        <f t="shared" si="30"/>
        <v>573.36307352252516</v>
      </c>
      <c r="J145" s="158">
        <f t="shared" si="31"/>
        <v>573.36307352252516</v>
      </c>
      <c r="K145" s="429">
        <v>580</v>
      </c>
    </row>
    <row r="146" spans="1:11">
      <c r="A146" s="239" t="s">
        <v>679</v>
      </c>
      <c r="B146" s="241" t="s">
        <v>1039</v>
      </c>
      <c r="C146" s="248">
        <f>'ФОТ поликл.'!H406</f>
        <v>226.74463398253863</v>
      </c>
      <c r="D146" s="248">
        <f t="shared" si="26"/>
        <v>22.674463398253867</v>
      </c>
      <c r="E146" s="248">
        <f t="shared" si="27"/>
        <v>75.324567408999329</v>
      </c>
      <c r="F146" s="118">
        <f>'мат.затраты поликл.'!M1414</f>
        <v>118.6798</v>
      </c>
      <c r="G146" s="118">
        <f t="shared" si="28"/>
        <v>44.342346478979181</v>
      </c>
      <c r="H146" s="118">
        <f t="shared" si="29"/>
        <v>97.553162253754195</v>
      </c>
      <c r="I146" s="118">
        <f t="shared" si="30"/>
        <v>585.3189735225252</v>
      </c>
      <c r="J146" s="158">
        <f t="shared" si="31"/>
        <v>585.3189735225252</v>
      </c>
      <c r="K146" s="429">
        <v>590</v>
      </c>
    </row>
    <row r="147" spans="1:11" ht="25.5">
      <c r="A147" s="239" t="s">
        <v>680</v>
      </c>
      <c r="B147" s="241" t="s">
        <v>891</v>
      </c>
      <c r="C147" s="248">
        <f>'ФОТ поликл.'!H409</f>
        <v>226.74463398253863</v>
      </c>
      <c r="D147" s="248">
        <f t="shared" si="26"/>
        <v>22.674463398253867</v>
      </c>
      <c r="E147" s="248">
        <f t="shared" si="27"/>
        <v>75.324567408999329</v>
      </c>
      <c r="F147" s="118">
        <f>'мат.затраты поликл.'!M1423</f>
        <v>163.96730000000002</v>
      </c>
      <c r="G147" s="118">
        <f t="shared" si="28"/>
        <v>48.871096478979183</v>
      </c>
      <c r="H147" s="118">
        <f t="shared" si="29"/>
        <v>107.51641225375421</v>
      </c>
      <c r="I147" s="118">
        <f t="shared" si="30"/>
        <v>645.09847352252518</v>
      </c>
      <c r="J147" s="158">
        <f t="shared" si="31"/>
        <v>645.09847352252518</v>
      </c>
      <c r="K147" s="429">
        <v>650</v>
      </c>
    </row>
    <row r="148" spans="1:11">
      <c r="A148" s="239" t="s">
        <v>681</v>
      </c>
      <c r="B148" s="241" t="s">
        <v>892</v>
      </c>
      <c r="C148" s="248">
        <f>'ФОТ поликл.'!H412</f>
        <v>226.74463398253863</v>
      </c>
      <c r="D148" s="248">
        <f t="shared" si="26"/>
        <v>22.674463398253867</v>
      </c>
      <c r="E148" s="248">
        <f t="shared" si="27"/>
        <v>75.324567408999329</v>
      </c>
      <c r="F148" s="118">
        <f>'мат.затраты поликл.'!M1432</f>
        <v>100.56480000000002</v>
      </c>
      <c r="G148" s="118">
        <f t="shared" si="28"/>
        <v>42.530846478979186</v>
      </c>
      <c r="H148" s="118">
        <f t="shared" si="29"/>
        <v>93.567862253754214</v>
      </c>
      <c r="I148" s="118">
        <f t="shared" si="30"/>
        <v>561.40717352252523</v>
      </c>
      <c r="J148" s="158">
        <f t="shared" si="31"/>
        <v>561.40717352252523</v>
      </c>
      <c r="K148" s="429">
        <v>560</v>
      </c>
    </row>
    <row r="149" spans="1:11" ht="25.5">
      <c r="A149" s="239" t="s">
        <v>682</v>
      </c>
      <c r="B149" s="241" t="s">
        <v>1040</v>
      </c>
      <c r="C149" s="248">
        <f>'ФОТ поликл.'!H415</f>
        <v>226.74463398253863</v>
      </c>
      <c r="D149" s="248">
        <f t="shared" si="26"/>
        <v>22.674463398253867</v>
      </c>
      <c r="E149" s="248">
        <f t="shared" si="27"/>
        <v>75.324567408999329</v>
      </c>
      <c r="F149" s="118">
        <f>'мат.затраты поликл.'!M1441</f>
        <v>163.96730000000002</v>
      </c>
      <c r="G149" s="118">
        <f t="shared" si="28"/>
        <v>48.871096478979183</v>
      </c>
      <c r="H149" s="118">
        <f t="shared" si="29"/>
        <v>107.51641225375421</v>
      </c>
      <c r="I149" s="118">
        <f t="shared" si="30"/>
        <v>645.09847352252518</v>
      </c>
      <c r="J149" s="158">
        <f t="shared" si="31"/>
        <v>645.09847352252518</v>
      </c>
      <c r="K149" s="429">
        <v>650</v>
      </c>
    </row>
    <row r="150" spans="1:11">
      <c r="A150" s="755" t="s">
        <v>683</v>
      </c>
      <c r="B150" s="750"/>
      <c r="C150" s="750"/>
      <c r="D150" s="750"/>
      <c r="E150" s="750"/>
      <c r="F150" s="750"/>
      <c r="G150" s="750"/>
      <c r="H150" s="750"/>
      <c r="I150" s="750"/>
      <c r="J150" s="756"/>
      <c r="K150" s="430"/>
    </row>
    <row r="151" spans="1:11">
      <c r="A151" s="239" t="s">
        <v>12</v>
      </c>
      <c r="B151" s="241" t="s">
        <v>112</v>
      </c>
      <c r="C151" s="248">
        <f>'ФОТ поликл.'!H419</f>
        <v>255.0346825645853</v>
      </c>
      <c r="D151" s="248">
        <f t="shared" ref="D151:D154" si="32">C151*10/100</f>
        <v>25.503468256458529</v>
      </c>
      <c r="E151" s="248">
        <f t="shared" ref="E151:E154" si="33">(C151+D151)*30.2/100</f>
        <v>84.722521547955239</v>
      </c>
      <c r="F151" s="207">
        <f>'мат.затраты поликл.'!G1456</f>
        <v>1028.1264200000003</v>
      </c>
      <c r="G151" s="118">
        <f t="shared" ref="G151:G154" si="34">(C151+D151+E151+F151)*10/100</f>
        <v>139.33870923689992</v>
      </c>
      <c r="H151" s="118">
        <f t="shared" ref="H151:H154" si="35">(C151+D151+E151+F151+G151)*20/100</f>
        <v>306.54516032117976</v>
      </c>
      <c r="I151" s="118">
        <f t="shared" ref="I151:I154" si="36">H151+G151+F151+E151+D151+C151</f>
        <v>1839.270961927079</v>
      </c>
      <c r="J151" s="158">
        <f t="shared" ref="J151:J154" si="37">I151</f>
        <v>1839.270961927079</v>
      </c>
      <c r="K151" s="429">
        <v>1800</v>
      </c>
    </row>
    <row r="152" spans="1:11">
      <c r="A152" s="239" t="s">
        <v>13</v>
      </c>
      <c r="B152" s="241" t="s">
        <v>1041</v>
      </c>
      <c r="C152" s="248">
        <f>'ФОТ поликл.'!H424</f>
        <v>996.9806102981737</v>
      </c>
      <c r="D152" s="248">
        <f t="shared" si="32"/>
        <v>99.698061029817367</v>
      </c>
      <c r="E152" s="248">
        <f t="shared" si="33"/>
        <v>331.19695874105327</v>
      </c>
      <c r="F152" s="207">
        <f>'мат.затраты поликл.'!G1472</f>
        <v>1449.7746000000002</v>
      </c>
      <c r="G152" s="118">
        <f t="shared" si="34"/>
        <v>287.76502300690447</v>
      </c>
      <c r="H152" s="118">
        <f t="shared" si="35"/>
        <v>633.08305061518979</v>
      </c>
      <c r="I152" s="118">
        <f t="shared" si="36"/>
        <v>3798.4983036911385</v>
      </c>
      <c r="J152" s="158">
        <f t="shared" si="37"/>
        <v>3798.4983036911385</v>
      </c>
      <c r="K152" s="429">
        <v>3800</v>
      </c>
    </row>
    <row r="153" spans="1:11">
      <c r="A153" s="239" t="s">
        <v>14</v>
      </c>
      <c r="B153" s="241" t="s">
        <v>318</v>
      </c>
      <c r="C153" s="248">
        <f>'ФОТ поликл.'!H427</f>
        <v>706.24989017885162</v>
      </c>
      <c r="D153" s="248">
        <f t="shared" si="32"/>
        <v>70.62498901788517</v>
      </c>
      <c r="E153" s="248">
        <f t="shared" si="33"/>
        <v>234.61621351741451</v>
      </c>
      <c r="F153" s="207">
        <f>'мат.затраты поликл.'!G1483</f>
        <v>917.0864200000002</v>
      </c>
      <c r="G153" s="118">
        <f t="shared" si="34"/>
        <v>192.85775127141514</v>
      </c>
      <c r="H153" s="118">
        <f t="shared" si="35"/>
        <v>424.28705279711329</v>
      </c>
      <c r="I153" s="118">
        <f t="shared" si="36"/>
        <v>2545.7223167826801</v>
      </c>
      <c r="J153" s="158">
        <f t="shared" si="37"/>
        <v>2545.7223167826801</v>
      </c>
      <c r="K153" s="429">
        <v>2550</v>
      </c>
    </row>
    <row r="154" spans="1:11">
      <c r="A154" s="239" t="s">
        <v>15</v>
      </c>
      <c r="B154" s="241" t="s">
        <v>322</v>
      </c>
      <c r="C154" s="248">
        <f>'ФОТ поликл.'!H430</f>
        <v>235.41663005961718</v>
      </c>
      <c r="D154" s="248">
        <f t="shared" si="32"/>
        <v>23.54166300596172</v>
      </c>
      <c r="E154" s="248">
        <f t="shared" si="33"/>
        <v>78.205404505804822</v>
      </c>
      <c r="F154" s="207">
        <f>'мат.затраты поликл.'!G1498</f>
        <v>1116.8130200000001</v>
      </c>
      <c r="G154" s="118">
        <f t="shared" si="34"/>
        <v>145.39767175713837</v>
      </c>
      <c r="H154" s="118">
        <f t="shared" si="35"/>
        <v>319.87487786570438</v>
      </c>
      <c r="I154" s="118">
        <f t="shared" si="36"/>
        <v>1919.2492671942264</v>
      </c>
      <c r="J154" s="158">
        <f t="shared" si="37"/>
        <v>1919.2492671942264</v>
      </c>
      <c r="K154" s="429">
        <v>1900</v>
      </c>
    </row>
    <row r="155" spans="1:11">
      <c r="A155" s="755" t="s">
        <v>684</v>
      </c>
      <c r="B155" s="750"/>
      <c r="C155" s="750"/>
      <c r="D155" s="750"/>
      <c r="E155" s="750"/>
      <c r="F155" s="750"/>
      <c r="G155" s="750"/>
      <c r="H155" s="750"/>
      <c r="I155" s="750"/>
      <c r="J155" s="756"/>
      <c r="K155" s="430"/>
    </row>
    <row r="156" spans="1:11" ht="27" customHeight="1">
      <c r="A156" s="763" t="s">
        <v>84</v>
      </c>
      <c r="B156" s="764"/>
      <c r="C156" s="248"/>
      <c r="D156" s="249"/>
      <c r="E156" s="249"/>
      <c r="F156" s="118"/>
      <c r="G156" s="32"/>
      <c r="H156" s="32"/>
      <c r="I156" s="32"/>
      <c r="J156" s="158"/>
      <c r="K156" s="430"/>
    </row>
    <row r="157" spans="1:11">
      <c r="A157" s="239" t="s">
        <v>176</v>
      </c>
      <c r="B157" s="241" t="s">
        <v>745</v>
      </c>
      <c r="C157" s="248">
        <f>'ФОТ поликл.'!H436</f>
        <v>176.5624725447129</v>
      </c>
      <c r="D157" s="249">
        <f t="shared" ref="D157:D184" si="38">C157*10/100</f>
        <v>17.656247254471293</v>
      </c>
      <c r="E157" s="249">
        <f t="shared" ref="E157:E184" si="39">(C157+D157)*30.2/100</f>
        <v>58.654053379353627</v>
      </c>
      <c r="F157" s="118">
        <f>'мат.затраты поликл.'!M1508</f>
        <v>74.009070000000008</v>
      </c>
      <c r="G157" s="32">
        <f t="shared" ref="G157:G184" si="40">(C157+D157+E157+F157)*10/100</f>
        <v>32.688184317853782</v>
      </c>
      <c r="H157" s="32">
        <f t="shared" ref="H157:H184" si="41">(C157+D157+E157+F157+G157)*20/100</f>
        <v>71.914005499278304</v>
      </c>
      <c r="I157" s="32">
        <f t="shared" ref="I157:I184" si="42">H157+G157+F157+E157+D157+C157</f>
        <v>431.48403299566991</v>
      </c>
      <c r="J157" s="158">
        <f t="shared" ref="J157:J184" si="43">I157</f>
        <v>431.48403299566991</v>
      </c>
      <c r="K157" s="429">
        <v>430</v>
      </c>
    </row>
    <row r="158" spans="1:11">
      <c r="A158" s="239" t="s">
        <v>177</v>
      </c>
      <c r="B158" s="241" t="s">
        <v>746</v>
      </c>
      <c r="C158" s="248">
        <f>'ФОТ поликл.'!H439</f>
        <v>258.95829306557891</v>
      </c>
      <c r="D158" s="249">
        <f t="shared" si="38"/>
        <v>25.895829306557889</v>
      </c>
      <c r="E158" s="249">
        <f t="shared" si="39"/>
        <v>86.025944956385317</v>
      </c>
      <c r="F158" s="118">
        <f>'мат.затраты поликл.'!M1508</f>
        <v>74.009070000000008</v>
      </c>
      <c r="G158" s="32">
        <f t="shared" si="40"/>
        <v>44.488913732852218</v>
      </c>
      <c r="H158" s="32">
        <f t="shared" si="41"/>
        <v>97.875610212274879</v>
      </c>
      <c r="I158" s="32">
        <f t="shared" si="42"/>
        <v>587.25366127364919</v>
      </c>
      <c r="J158" s="158">
        <f t="shared" si="43"/>
        <v>587.25366127364919</v>
      </c>
      <c r="K158" s="429">
        <v>600</v>
      </c>
    </row>
    <row r="159" spans="1:11" ht="25.5">
      <c r="A159" s="239" t="s">
        <v>178</v>
      </c>
      <c r="B159" s="241" t="s">
        <v>747</v>
      </c>
      <c r="C159" s="248">
        <f>'ФОТ поликл.'!H442</f>
        <v>188.33330404769376</v>
      </c>
      <c r="D159" s="249">
        <f t="shared" si="38"/>
        <v>18.833330404769377</v>
      </c>
      <c r="E159" s="249">
        <f t="shared" si="39"/>
        <v>62.564323604643867</v>
      </c>
      <c r="F159" s="118">
        <f>'мат.затраты поликл.'!M1508</f>
        <v>74.009070000000008</v>
      </c>
      <c r="G159" s="32">
        <f t="shared" si="40"/>
        <v>34.374002805710695</v>
      </c>
      <c r="H159" s="32">
        <f t="shared" si="41"/>
        <v>75.622806172563543</v>
      </c>
      <c r="I159" s="32">
        <f t="shared" si="42"/>
        <v>453.7368370353812</v>
      </c>
      <c r="J159" s="158">
        <f t="shared" si="43"/>
        <v>453.7368370353812</v>
      </c>
      <c r="K159" s="429">
        <v>450</v>
      </c>
    </row>
    <row r="160" spans="1:11" ht="25.5">
      <c r="A160" s="239" t="s">
        <v>179</v>
      </c>
      <c r="B160" s="241" t="s">
        <v>748</v>
      </c>
      <c r="C160" s="248">
        <f>'ФОТ поликл.'!H445</f>
        <v>164.79164104173205</v>
      </c>
      <c r="D160" s="249">
        <f t="shared" si="38"/>
        <v>16.479164104173204</v>
      </c>
      <c r="E160" s="249">
        <f t="shared" si="39"/>
        <v>54.743783154063387</v>
      </c>
      <c r="F160" s="118">
        <f>'мат.затраты поликл.'!M1508</f>
        <v>74.009070000000008</v>
      </c>
      <c r="G160" s="32">
        <f t="shared" si="40"/>
        <v>31.002365829996865</v>
      </c>
      <c r="H160" s="32">
        <f t="shared" si="41"/>
        <v>68.205204825993093</v>
      </c>
      <c r="I160" s="32">
        <f t="shared" si="42"/>
        <v>409.23122895595861</v>
      </c>
      <c r="J160" s="158">
        <f t="shared" si="43"/>
        <v>409.23122895595861</v>
      </c>
      <c r="K160" s="429">
        <v>400</v>
      </c>
    </row>
    <row r="161" spans="1:11">
      <c r="A161" s="239" t="s">
        <v>180</v>
      </c>
      <c r="B161" s="241" t="s">
        <v>749</v>
      </c>
      <c r="C161" s="248">
        <f>'ФОТ поликл.'!H448</f>
        <v>176.5624725447129</v>
      </c>
      <c r="D161" s="249">
        <f t="shared" si="38"/>
        <v>17.656247254471293</v>
      </c>
      <c r="E161" s="249">
        <f t="shared" si="39"/>
        <v>58.654053379353627</v>
      </c>
      <c r="F161" s="118">
        <f>'мат.затраты поликл.'!M1508</f>
        <v>74.009070000000008</v>
      </c>
      <c r="G161" s="32">
        <f t="shared" si="40"/>
        <v>32.688184317853782</v>
      </c>
      <c r="H161" s="32">
        <f t="shared" si="41"/>
        <v>71.914005499278304</v>
      </c>
      <c r="I161" s="32">
        <f t="shared" si="42"/>
        <v>431.48403299566991</v>
      </c>
      <c r="J161" s="158">
        <f t="shared" si="43"/>
        <v>431.48403299566991</v>
      </c>
      <c r="K161" s="429">
        <v>430</v>
      </c>
    </row>
    <row r="162" spans="1:11">
      <c r="A162" s="239" t="s">
        <v>181</v>
      </c>
      <c r="B162" s="241" t="s">
        <v>750</v>
      </c>
      <c r="C162" s="248">
        <f>'ФОТ поликл.'!H451</f>
        <v>176.5624725447129</v>
      </c>
      <c r="D162" s="249">
        <f t="shared" si="38"/>
        <v>17.656247254471293</v>
      </c>
      <c r="E162" s="249">
        <f t="shared" si="39"/>
        <v>58.654053379353627</v>
      </c>
      <c r="F162" s="118">
        <f>'мат.затраты поликл.'!M1508</f>
        <v>74.009070000000008</v>
      </c>
      <c r="G162" s="32">
        <f t="shared" si="40"/>
        <v>32.688184317853782</v>
      </c>
      <c r="H162" s="32">
        <f t="shared" si="41"/>
        <v>71.914005499278304</v>
      </c>
      <c r="I162" s="32">
        <f t="shared" si="42"/>
        <v>431.48403299566991</v>
      </c>
      <c r="J162" s="158">
        <f t="shared" si="43"/>
        <v>431.48403299566991</v>
      </c>
      <c r="K162" s="429">
        <v>430</v>
      </c>
    </row>
    <row r="163" spans="1:11" ht="25.5">
      <c r="A163" s="239" t="s">
        <v>182</v>
      </c>
      <c r="B163" s="241" t="s">
        <v>751</v>
      </c>
      <c r="C163" s="248">
        <f>'ФОТ поликл.'!H454</f>
        <v>306.04161907750233</v>
      </c>
      <c r="D163" s="249">
        <f t="shared" si="38"/>
        <v>30.604161907750232</v>
      </c>
      <c r="E163" s="249">
        <f t="shared" si="39"/>
        <v>101.66702585754626</v>
      </c>
      <c r="F163" s="118">
        <f>'мат.затраты поликл.'!M1508</f>
        <v>74.009070000000008</v>
      </c>
      <c r="G163" s="32">
        <f t="shared" si="40"/>
        <v>51.232187684279879</v>
      </c>
      <c r="H163" s="32">
        <f t="shared" si="41"/>
        <v>112.71081290541574</v>
      </c>
      <c r="I163" s="32">
        <f t="shared" si="42"/>
        <v>676.26487743249436</v>
      </c>
      <c r="J163" s="158">
        <f t="shared" si="43"/>
        <v>676.26487743249436</v>
      </c>
      <c r="K163" s="429">
        <v>680</v>
      </c>
    </row>
    <row r="164" spans="1:11">
      <c r="A164" s="239" t="s">
        <v>183</v>
      </c>
      <c r="B164" s="241" t="s">
        <v>752</v>
      </c>
      <c r="C164" s="248">
        <f>'ФОТ поликл.'!H457</f>
        <v>141.24997803577031</v>
      </c>
      <c r="D164" s="249">
        <f t="shared" si="38"/>
        <v>14.124997803577029</v>
      </c>
      <c r="E164" s="249">
        <f t="shared" si="39"/>
        <v>46.923242703482892</v>
      </c>
      <c r="F164" s="118">
        <f>'мат.затраты поликл.'!M1508</f>
        <v>74.009070000000008</v>
      </c>
      <c r="G164" s="32">
        <f t="shared" si="40"/>
        <v>27.630728854283024</v>
      </c>
      <c r="H164" s="32">
        <f t="shared" si="41"/>
        <v>60.78760347942265</v>
      </c>
      <c r="I164" s="32">
        <f t="shared" si="42"/>
        <v>364.72562087653591</v>
      </c>
      <c r="J164" s="158">
        <f t="shared" si="43"/>
        <v>364.72562087653591</v>
      </c>
      <c r="K164" s="429">
        <v>400</v>
      </c>
    </row>
    <row r="165" spans="1:11">
      <c r="A165" s="239" t="s">
        <v>184</v>
      </c>
      <c r="B165" s="241" t="s">
        <v>753</v>
      </c>
      <c r="C165" s="248">
        <f>'ФОТ поликл.'!H460</f>
        <v>176.5624725447129</v>
      </c>
      <c r="D165" s="249">
        <f t="shared" si="38"/>
        <v>17.656247254471293</v>
      </c>
      <c r="E165" s="249">
        <f t="shared" si="39"/>
        <v>58.654053379353627</v>
      </c>
      <c r="F165" s="118">
        <f>'мат.затраты поликл.'!M1508</f>
        <v>74.009070000000008</v>
      </c>
      <c r="G165" s="32">
        <f t="shared" si="40"/>
        <v>32.688184317853782</v>
      </c>
      <c r="H165" s="32">
        <f t="shared" si="41"/>
        <v>71.914005499278304</v>
      </c>
      <c r="I165" s="32">
        <f t="shared" si="42"/>
        <v>431.48403299566991</v>
      </c>
      <c r="J165" s="158">
        <f t="shared" si="43"/>
        <v>431.48403299566991</v>
      </c>
      <c r="K165" s="429">
        <v>430</v>
      </c>
    </row>
    <row r="166" spans="1:11">
      <c r="A166" s="239" t="s">
        <v>185</v>
      </c>
      <c r="B166" s="241" t="s">
        <v>754</v>
      </c>
      <c r="C166" s="248">
        <f>'ФОТ поликл.'!H463</f>
        <v>306.04161907750233</v>
      </c>
      <c r="D166" s="249">
        <f t="shared" si="38"/>
        <v>30.604161907750232</v>
      </c>
      <c r="E166" s="249">
        <f t="shared" si="39"/>
        <v>101.66702585754626</v>
      </c>
      <c r="F166" s="118">
        <f>'мат.затраты поликл.'!M1508</f>
        <v>74.009070000000008</v>
      </c>
      <c r="G166" s="32">
        <f t="shared" si="40"/>
        <v>51.232187684279879</v>
      </c>
      <c r="H166" s="32">
        <f t="shared" si="41"/>
        <v>112.71081290541574</v>
      </c>
      <c r="I166" s="32">
        <f t="shared" si="42"/>
        <v>676.26487743249436</v>
      </c>
      <c r="J166" s="158">
        <f t="shared" si="43"/>
        <v>676.26487743249436</v>
      </c>
      <c r="K166" s="429">
        <v>680</v>
      </c>
    </row>
    <row r="167" spans="1:11" ht="25.5">
      <c r="A167" s="239" t="s">
        <v>773</v>
      </c>
      <c r="B167" s="241" t="s">
        <v>755</v>
      </c>
      <c r="C167" s="248">
        <f>'ФОТ поликл.'!H466</f>
        <v>176.5624725447129</v>
      </c>
      <c r="D167" s="249">
        <f t="shared" si="38"/>
        <v>17.656247254471293</v>
      </c>
      <c r="E167" s="249">
        <f t="shared" si="39"/>
        <v>58.654053379353627</v>
      </c>
      <c r="F167" s="118">
        <f>'мат.затраты поликл.'!M1508</f>
        <v>74.009070000000008</v>
      </c>
      <c r="G167" s="32">
        <f t="shared" si="40"/>
        <v>32.688184317853782</v>
      </c>
      <c r="H167" s="32">
        <f t="shared" si="41"/>
        <v>71.914005499278304</v>
      </c>
      <c r="I167" s="32">
        <f t="shared" si="42"/>
        <v>431.48403299566991</v>
      </c>
      <c r="J167" s="158">
        <f t="shared" si="43"/>
        <v>431.48403299566991</v>
      </c>
      <c r="K167" s="429">
        <v>430</v>
      </c>
    </row>
    <row r="168" spans="1:11" ht="25.5">
      <c r="A168" s="239" t="s">
        <v>186</v>
      </c>
      <c r="B168" s="241" t="s">
        <v>757</v>
      </c>
      <c r="C168" s="248">
        <f>'ФОТ поликл.'!H469</f>
        <v>129.47914653278946</v>
      </c>
      <c r="D168" s="249">
        <f t="shared" si="38"/>
        <v>12.947914653278945</v>
      </c>
      <c r="E168" s="249">
        <f t="shared" si="39"/>
        <v>43.012972478192658</v>
      </c>
      <c r="F168" s="118">
        <f>'мат.затраты поликл.'!M1508</f>
        <v>74.009070000000008</v>
      </c>
      <c r="G168" s="32">
        <f t="shared" si="40"/>
        <v>25.944910366426111</v>
      </c>
      <c r="H168" s="32">
        <f t="shared" si="41"/>
        <v>57.078802806137439</v>
      </c>
      <c r="I168" s="32">
        <f t="shared" si="42"/>
        <v>342.47281683682462</v>
      </c>
      <c r="J168" s="158">
        <f t="shared" si="43"/>
        <v>342.47281683682462</v>
      </c>
      <c r="K168" s="429">
        <v>400</v>
      </c>
    </row>
    <row r="169" spans="1:11">
      <c r="A169" s="239" t="s">
        <v>187</v>
      </c>
      <c r="B169" s="241" t="s">
        <v>758</v>
      </c>
      <c r="C169" s="248">
        <f>'ФОТ поликл.'!H472</f>
        <v>270.72912456855977</v>
      </c>
      <c r="D169" s="249">
        <f t="shared" si="38"/>
        <v>27.072912456855974</v>
      </c>
      <c r="E169" s="249">
        <f t="shared" si="39"/>
        <v>89.936215181675564</v>
      </c>
      <c r="F169" s="118">
        <f>'мат.затраты поликл.'!M1508</f>
        <v>74.009070000000008</v>
      </c>
      <c r="G169" s="32">
        <f t="shared" si="40"/>
        <v>46.174732220709132</v>
      </c>
      <c r="H169" s="32">
        <f t="shared" si="41"/>
        <v>101.58441088556009</v>
      </c>
      <c r="I169" s="32">
        <f t="shared" si="42"/>
        <v>609.50646531336054</v>
      </c>
      <c r="J169" s="158">
        <f t="shared" si="43"/>
        <v>609.50646531336054</v>
      </c>
      <c r="K169" s="429">
        <v>600</v>
      </c>
    </row>
    <row r="170" spans="1:11">
      <c r="A170" s="239" t="s">
        <v>188</v>
      </c>
      <c r="B170" s="241" t="s">
        <v>759</v>
      </c>
      <c r="C170" s="248">
        <f>'ФОТ поликл.'!H475</f>
        <v>282.49995607154062</v>
      </c>
      <c r="D170" s="249">
        <f t="shared" si="38"/>
        <v>28.249995607154059</v>
      </c>
      <c r="E170" s="249">
        <f t="shared" si="39"/>
        <v>93.846485406965783</v>
      </c>
      <c r="F170" s="118">
        <f>'мат.затраты поликл.'!M1508</f>
        <v>74.009070000000008</v>
      </c>
      <c r="G170" s="32">
        <f t="shared" si="40"/>
        <v>47.860550708566045</v>
      </c>
      <c r="H170" s="32">
        <f t="shared" si="41"/>
        <v>105.29321155884529</v>
      </c>
      <c r="I170" s="32">
        <f t="shared" si="42"/>
        <v>631.75926935307189</v>
      </c>
      <c r="J170" s="158">
        <f t="shared" si="43"/>
        <v>631.75926935307189</v>
      </c>
      <c r="K170" s="429">
        <v>630</v>
      </c>
    </row>
    <row r="171" spans="1:11">
      <c r="A171" s="239" t="s">
        <v>189</v>
      </c>
      <c r="B171" s="241" t="s">
        <v>760</v>
      </c>
      <c r="C171" s="248">
        <f>'ФОТ поликл.'!H478</f>
        <v>176.5624725447129</v>
      </c>
      <c r="D171" s="249">
        <f t="shared" si="38"/>
        <v>17.656247254471293</v>
      </c>
      <c r="E171" s="249">
        <f t="shared" si="39"/>
        <v>58.654053379353627</v>
      </c>
      <c r="F171" s="118">
        <f>'мат.затраты поликл.'!M1508</f>
        <v>74.009070000000008</v>
      </c>
      <c r="G171" s="32">
        <f t="shared" si="40"/>
        <v>32.688184317853782</v>
      </c>
      <c r="H171" s="32">
        <f t="shared" si="41"/>
        <v>71.914005499278304</v>
      </c>
      <c r="I171" s="32">
        <f t="shared" si="42"/>
        <v>431.48403299566991</v>
      </c>
      <c r="J171" s="158">
        <f t="shared" si="43"/>
        <v>431.48403299566991</v>
      </c>
      <c r="K171" s="429">
        <v>430</v>
      </c>
    </row>
    <row r="172" spans="1:11">
      <c r="A172" s="239" t="s">
        <v>190</v>
      </c>
      <c r="B172" s="241" t="s">
        <v>761</v>
      </c>
      <c r="C172" s="248">
        <f>'ФОТ поликл.'!H481</f>
        <v>235.41663005961718</v>
      </c>
      <c r="D172" s="249">
        <f t="shared" si="38"/>
        <v>23.54166300596172</v>
      </c>
      <c r="E172" s="249">
        <f t="shared" si="39"/>
        <v>78.205404505804822</v>
      </c>
      <c r="F172" s="118">
        <f>'мат.затраты поликл.'!M1508</f>
        <v>74.009070000000008</v>
      </c>
      <c r="G172" s="32">
        <f t="shared" si="40"/>
        <v>41.117276757138377</v>
      </c>
      <c r="H172" s="32">
        <f t="shared" si="41"/>
        <v>90.458008865704429</v>
      </c>
      <c r="I172" s="32">
        <f t="shared" si="42"/>
        <v>542.74805319422649</v>
      </c>
      <c r="J172" s="158">
        <f t="shared" si="43"/>
        <v>542.74805319422649</v>
      </c>
      <c r="K172" s="429">
        <v>540</v>
      </c>
    </row>
    <row r="173" spans="1:11" ht="25.5">
      <c r="A173" s="239" t="s">
        <v>191</v>
      </c>
      <c r="B173" s="241" t="s">
        <v>762</v>
      </c>
      <c r="C173" s="248">
        <f>'ФОТ поликл.'!H484</f>
        <v>129.47914653278946</v>
      </c>
      <c r="D173" s="249">
        <f t="shared" si="38"/>
        <v>12.947914653278945</v>
      </c>
      <c r="E173" s="249">
        <f t="shared" si="39"/>
        <v>43.012972478192658</v>
      </c>
      <c r="F173" s="118">
        <f>'мат.затраты поликл.'!M1508</f>
        <v>74.009070000000008</v>
      </c>
      <c r="G173" s="32">
        <f t="shared" si="40"/>
        <v>25.944910366426111</v>
      </c>
      <c r="H173" s="32">
        <f t="shared" si="41"/>
        <v>57.078802806137439</v>
      </c>
      <c r="I173" s="32">
        <f t="shared" si="42"/>
        <v>342.47281683682462</v>
      </c>
      <c r="J173" s="158">
        <f t="shared" si="43"/>
        <v>342.47281683682462</v>
      </c>
      <c r="K173" s="429">
        <v>400</v>
      </c>
    </row>
    <row r="174" spans="1:11">
      <c r="A174" s="239" t="s">
        <v>193</v>
      </c>
      <c r="B174" s="241" t="s">
        <v>756</v>
      </c>
      <c r="C174" s="248">
        <f>'ФОТ поликл.'!H487</f>
        <v>258.95829306557891</v>
      </c>
      <c r="D174" s="249">
        <f t="shared" si="38"/>
        <v>25.895829306557889</v>
      </c>
      <c r="E174" s="249">
        <f t="shared" si="39"/>
        <v>86.025944956385317</v>
      </c>
      <c r="F174" s="118">
        <f>'мат.затраты поликл.'!M1517</f>
        <v>107.00907000000001</v>
      </c>
      <c r="G174" s="32">
        <f t="shared" si="40"/>
        <v>47.788913732852215</v>
      </c>
      <c r="H174" s="32">
        <f t="shared" si="41"/>
        <v>105.13561021227488</v>
      </c>
      <c r="I174" s="32">
        <f t="shared" si="42"/>
        <v>630.81366127364925</v>
      </c>
      <c r="J174" s="158">
        <f t="shared" si="43"/>
        <v>630.81366127364925</v>
      </c>
      <c r="K174" s="429">
        <v>630</v>
      </c>
    </row>
    <row r="175" spans="1:11" ht="25.5">
      <c r="A175" s="239" t="s">
        <v>194</v>
      </c>
      <c r="B175" s="241" t="s">
        <v>1060</v>
      </c>
      <c r="C175" s="248">
        <f>'ФОТ поликл.'!H489</f>
        <v>12.555553603179584</v>
      </c>
      <c r="D175" s="249">
        <f t="shared" si="38"/>
        <v>1.2555553603179583</v>
      </c>
      <c r="E175" s="249">
        <f t="shared" si="39"/>
        <v>4.1709549069762577</v>
      </c>
      <c r="F175" s="118">
        <f>'мат.затраты поликл.'!M1521</f>
        <v>26.905000000000001</v>
      </c>
      <c r="G175" s="32">
        <f t="shared" si="40"/>
        <v>4.4887063870473805</v>
      </c>
      <c r="H175" s="32">
        <f t="shared" si="41"/>
        <v>9.8751540515042375</v>
      </c>
      <c r="I175" s="32">
        <f t="shared" si="42"/>
        <v>59.250924309025415</v>
      </c>
      <c r="J175" s="158">
        <f t="shared" si="43"/>
        <v>59.250924309025415</v>
      </c>
      <c r="K175" s="429">
        <v>60</v>
      </c>
    </row>
    <row r="176" spans="1:11">
      <c r="A176" s="239" t="s">
        <v>685</v>
      </c>
      <c r="B176" s="241" t="s">
        <v>1061</v>
      </c>
      <c r="C176" s="248">
        <f>'ФОТ поликл.'!H491</f>
        <v>25.503468256458529</v>
      </c>
      <c r="D176" s="249">
        <f t="shared" si="38"/>
        <v>2.5503468256458528</v>
      </c>
      <c r="E176" s="249">
        <f t="shared" si="39"/>
        <v>8.4722521547955232</v>
      </c>
      <c r="F176" s="118">
        <f>'мат.затраты поликл.'!M1525</f>
        <v>1.41286</v>
      </c>
      <c r="G176" s="32">
        <f t="shared" si="40"/>
        <v>3.7938927236899906</v>
      </c>
      <c r="H176" s="32">
        <f t="shared" si="41"/>
        <v>8.3465639921179804</v>
      </c>
      <c r="I176" s="32">
        <f t="shared" si="42"/>
        <v>50.079383952707872</v>
      </c>
      <c r="J176" s="158">
        <f t="shared" si="43"/>
        <v>50.079383952707872</v>
      </c>
      <c r="K176" s="429">
        <v>50</v>
      </c>
    </row>
    <row r="177" spans="1:11">
      <c r="A177" s="239" t="s">
        <v>686</v>
      </c>
      <c r="B177" s="241" t="s">
        <v>1062</v>
      </c>
      <c r="C177" s="248">
        <f>'ФОТ поликл.'!H493</f>
        <v>25.503468256458529</v>
      </c>
      <c r="D177" s="249">
        <f t="shared" si="38"/>
        <v>2.5503468256458528</v>
      </c>
      <c r="E177" s="249">
        <f t="shared" si="39"/>
        <v>8.4722521547955232</v>
      </c>
      <c r="F177" s="118">
        <f>'мат.затраты поликл.'!M1531</f>
        <v>30.056799999999999</v>
      </c>
      <c r="G177" s="32">
        <f t="shared" si="40"/>
        <v>6.6582867236899901</v>
      </c>
      <c r="H177" s="32">
        <f t="shared" si="41"/>
        <v>14.648230792117976</v>
      </c>
      <c r="I177" s="32">
        <f t="shared" si="42"/>
        <v>87.889384752707869</v>
      </c>
      <c r="J177" s="158">
        <f t="shared" si="43"/>
        <v>87.889384752707869</v>
      </c>
      <c r="K177" s="429">
        <v>90</v>
      </c>
    </row>
    <row r="178" spans="1:11">
      <c r="A178" s="239" t="s">
        <v>687</v>
      </c>
      <c r="B178" s="419" t="s">
        <v>1063</v>
      </c>
      <c r="C178" s="248">
        <f>'ФОТ поликл.'!H496</f>
        <v>117.70831502980859</v>
      </c>
      <c r="D178" s="249">
        <f t="shared" si="38"/>
        <v>11.77083150298086</v>
      </c>
      <c r="E178" s="249">
        <f t="shared" si="39"/>
        <v>39.102702252902411</v>
      </c>
      <c r="F178" s="118">
        <f>'мат.затраты поликл.'!M1542</f>
        <v>86.397400000000005</v>
      </c>
      <c r="G178" s="32">
        <f t="shared" si="40"/>
        <v>25.497924878569187</v>
      </c>
      <c r="H178" s="32">
        <f t="shared" si="41"/>
        <v>56.095434732852212</v>
      </c>
      <c r="I178" s="32">
        <f t="shared" si="42"/>
        <v>336.57260839711324</v>
      </c>
      <c r="J178" s="158">
        <f t="shared" si="43"/>
        <v>336.57260839711324</v>
      </c>
      <c r="K178" s="429">
        <v>340</v>
      </c>
    </row>
    <row r="179" spans="1:11">
      <c r="A179" s="239" t="s">
        <v>765</v>
      </c>
      <c r="B179" s="241" t="s">
        <v>1064</v>
      </c>
      <c r="C179" s="248">
        <f>'ФОТ поликл.'!H499</f>
        <v>117.70831502980859</v>
      </c>
      <c r="D179" s="249">
        <f t="shared" si="38"/>
        <v>11.77083150298086</v>
      </c>
      <c r="E179" s="249">
        <f t="shared" si="39"/>
        <v>39.102702252902411</v>
      </c>
      <c r="F179" s="118">
        <f>'мат.затраты поликл.'!M1550</f>
        <v>35.171399999999998</v>
      </c>
      <c r="G179" s="32">
        <f t="shared" si="40"/>
        <v>20.375324878569188</v>
      </c>
      <c r="H179" s="32">
        <f t="shared" si="41"/>
        <v>44.825714732852212</v>
      </c>
      <c r="I179" s="32">
        <f t="shared" si="42"/>
        <v>268.95428839711326</v>
      </c>
      <c r="J179" s="158">
        <f t="shared" si="43"/>
        <v>268.95428839711326</v>
      </c>
      <c r="K179" s="429">
        <v>270</v>
      </c>
    </row>
    <row r="180" spans="1:11">
      <c r="A180" s="239" t="s">
        <v>768</v>
      </c>
      <c r="B180" s="419" t="s">
        <v>1065</v>
      </c>
      <c r="C180" s="248">
        <f>'ФОТ поликл.'!H502</f>
        <v>117.70831502980859</v>
      </c>
      <c r="D180" s="249">
        <f t="shared" si="38"/>
        <v>11.77083150298086</v>
      </c>
      <c r="E180" s="249">
        <f t="shared" si="39"/>
        <v>39.102702252902411</v>
      </c>
      <c r="F180" s="118"/>
      <c r="G180" s="32">
        <f t="shared" si="40"/>
        <v>16.858184878569187</v>
      </c>
      <c r="H180" s="32">
        <f t="shared" si="41"/>
        <v>37.088006732852207</v>
      </c>
      <c r="I180" s="32">
        <f t="shared" si="42"/>
        <v>222.52804039711327</v>
      </c>
      <c r="J180" s="158">
        <f t="shared" si="43"/>
        <v>222.52804039711327</v>
      </c>
      <c r="K180" s="429">
        <v>230</v>
      </c>
    </row>
    <row r="181" spans="1:11">
      <c r="A181" s="239" t="s">
        <v>769</v>
      </c>
      <c r="B181" s="419" t="s">
        <v>1066</v>
      </c>
      <c r="C181" s="248">
        <f>'ФОТ поликл.'!H505</f>
        <v>117.70831502980859</v>
      </c>
      <c r="D181" s="249">
        <f t="shared" si="38"/>
        <v>11.77083150298086</v>
      </c>
      <c r="E181" s="249">
        <f t="shared" si="39"/>
        <v>39.102702252902411</v>
      </c>
      <c r="F181" s="118"/>
      <c r="G181" s="32">
        <f t="shared" si="40"/>
        <v>16.858184878569187</v>
      </c>
      <c r="H181" s="32">
        <f t="shared" si="41"/>
        <v>37.088006732852207</v>
      </c>
      <c r="I181" s="32">
        <f t="shared" si="42"/>
        <v>222.52804039711327</v>
      </c>
      <c r="J181" s="158">
        <f t="shared" si="43"/>
        <v>222.52804039711327</v>
      </c>
      <c r="K181" s="429">
        <v>230</v>
      </c>
    </row>
    <row r="182" spans="1:11">
      <c r="A182" s="239" t="s">
        <v>770</v>
      </c>
      <c r="B182" s="419" t="s">
        <v>1067</v>
      </c>
      <c r="C182" s="248">
        <f>'ФОТ поликл.'!H508</f>
        <v>117.70831502980859</v>
      </c>
      <c r="D182" s="249">
        <f t="shared" si="38"/>
        <v>11.77083150298086</v>
      </c>
      <c r="E182" s="249">
        <f t="shared" si="39"/>
        <v>39.102702252902411</v>
      </c>
      <c r="F182" s="118"/>
      <c r="G182" s="32">
        <f t="shared" si="40"/>
        <v>16.858184878569187</v>
      </c>
      <c r="H182" s="32">
        <f t="shared" si="41"/>
        <v>37.088006732852207</v>
      </c>
      <c r="I182" s="32">
        <f t="shared" si="42"/>
        <v>222.52804039711327</v>
      </c>
      <c r="J182" s="158">
        <f t="shared" si="43"/>
        <v>222.52804039711327</v>
      </c>
      <c r="K182" s="429">
        <v>230</v>
      </c>
    </row>
    <row r="183" spans="1:11">
      <c r="A183" s="239" t="s">
        <v>771</v>
      </c>
      <c r="B183" s="419" t="s">
        <v>1068</v>
      </c>
      <c r="C183" s="248">
        <f>'ФОТ поликл.'!H511</f>
        <v>117.70831502980859</v>
      </c>
      <c r="D183" s="249">
        <f t="shared" si="38"/>
        <v>11.77083150298086</v>
      </c>
      <c r="E183" s="249">
        <f t="shared" si="39"/>
        <v>39.102702252902411</v>
      </c>
      <c r="F183" s="118"/>
      <c r="G183" s="32">
        <f t="shared" si="40"/>
        <v>16.858184878569187</v>
      </c>
      <c r="H183" s="32">
        <f t="shared" si="41"/>
        <v>37.088006732852207</v>
      </c>
      <c r="I183" s="32">
        <f t="shared" si="42"/>
        <v>222.52804039711327</v>
      </c>
      <c r="J183" s="158">
        <f t="shared" si="43"/>
        <v>222.52804039711327</v>
      </c>
      <c r="K183" s="429">
        <v>230</v>
      </c>
    </row>
    <row r="184" spans="1:11" ht="24.75" customHeight="1">
      <c r="A184" s="240" t="s">
        <v>688</v>
      </c>
      <c r="B184" s="419" t="s">
        <v>1186</v>
      </c>
      <c r="C184" s="248">
        <f>'ФОТ поликл.'!H514</f>
        <v>207.95135655266185</v>
      </c>
      <c r="D184" s="249">
        <f t="shared" si="38"/>
        <v>20.795135655266186</v>
      </c>
      <c r="E184" s="249">
        <f t="shared" si="39"/>
        <v>69.081440646794277</v>
      </c>
      <c r="F184" s="118">
        <f>'мат.затраты поликл.'!M1557</f>
        <v>68.753559999999993</v>
      </c>
      <c r="G184" s="32">
        <f t="shared" si="40"/>
        <v>36.658149285472234</v>
      </c>
      <c r="H184" s="32">
        <f t="shared" si="41"/>
        <v>80.647928428038909</v>
      </c>
      <c r="I184" s="32">
        <f t="shared" si="42"/>
        <v>483.8875705682334</v>
      </c>
      <c r="J184" s="158">
        <f t="shared" si="43"/>
        <v>483.8875705682334</v>
      </c>
      <c r="K184" s="429">
        <v>500</v>
      </c>
    </row>
    <row r="185" spans="1:11">
      <c r="A185" s="760" t="s">
        <v>689</v>
      </c>
      <c r="B185" s="761"/>
      <c r="C185" s="761"/>
      <c r="D185" s="761"/>
      <c r="E185" s="761"/>
      <c r="F185" s="761"/>
      <c r="G185" s="761"/>
      <c r="H185" s="761"/>
      <c r="I185" s="761"/>
      <c r="J185" s="762"/>
    </row>
    <row r="186" spans="1:11" ht="18" customHeight="1">
      <c r="A186" s="766" t="s">
        <v>589</v>
      </c>
      <c r="B186" s="767"/>
      <c r="C186" s="251"/>
      <c r="D186" s="251"/>
      <c r="E186" s="251"/>
      <c r="F186" s="251"/>
      <c r="G186" s="251"/>
      <c r="H186" s="251"/>
      <c r="I186" s="251"/>
      <c r="J186" s="250"/>
      <c r="K186" s="430"/>
    </row>
    <row r="187" spans="1:11" ht="26.25" customHeight="1">
      <c r="A187" s="239" t="s">
        <v>812</v>
      </c>
      <c r="B187" s="464" t="s">
        <v>1495</v>
      </c>
      <c r="C187" s="457">
        <f>'ФОТ поликл.'!H518</f>
        <v>112.99998242861625</v>
      </c>
      <c r="D187" s="76">
        <f t="shared" ref="D187:D201" si="44">C187*10/100</f>
        <v>11.299998242861625</v>
      </c>
      <c r="E187" s="76">
        <f t="shared" ref="E187:E201" si="45">(C187+D187)*30.2/100</f>
        <v>37.538594162786318</v>
      </c>
      <c r="F187" s="209"/>
      <c r="G187" s="76">
        <f t="shared" ref="G187:G201" si="46">(C187+D187+E187+F187)*10/100</f>
        <v>16.183857483426419</v>
      </c>
      <c r="H187" s="76">
        <f t="shared" ref="H187:H201" si="47">(C187+D187+E187+F187+G187)*20/100</f>
        <v>35.604486463538116</v>
      </c>
      <c r="I187" s="76">
        <f t="shared" ref="I187:I201" si="48">H187+G187+F187+E187+D187+C187</f>
        <v>213.62691878122871</v>
      </c>
      <c r="J187" s="252">
        <f t="shared" ref="J187:J201" si="49">I187</f>
        <v>213.62691878122871</v>
      </c>
      <c r="K187" s="432">
        <v>200</v>
      </c>
    </row>
    <row r="188" spans="1:11" ht="25.5">
      <c r="A188" s="239" t="s">
        <v>813</v>
      </c>
      <c r="B188" s="241" t="s">
        <v>747</v>
      </c>
      <c r="C188" s="209">
        <f>'ФОТ поликл.'!H518</f>
        <v>112.99998242861625</v>
      </c>
      <c r="D188" s="76">
        <f t="shared" si="44"/>
        <v>11.299998242861625</v>
      </c>
      <c r="E188" s="76">
        <f t="shared" si="45"/>
        <v>37.538594162786318</v>
      </c>
      <c r="F188" s="209"/>
      <c r="G188" s="76">
        <f t="shared" si="46"/>
        <v>16.183857483426419</v>
      </c>
      <c r="H188" s="76">
        <f t="shared" si="47"/>
        <v>35.604486463538116</v>
      </c>
      <c r="I188" s="76">
        <f t="shared" si="48"/>
        <v>213.62691878122871</v>
      </c>
      <c r="J188" s="252">
        <f t="shared" si="49"/>
        <v>213.62691878122871</v>
      </c>
      <c r="K188" s="432">
        <v>200</v>
      </c>
    </row>
    <row r="189" spans="1:11" ht="25.5">
      <c r="A189" s="239" t="s">
        <v>814</v>
      </c>
      <c r="B189" s="241" t="s">
        <v>748</v>
      </c>
      <c r="C189" s="209">
        <f>'ФОТ поликл.'!H518</f>
        <v>112.99998242861625</v>
      </c>
      <c r="D189" s="76">
        <f t="shared" si="44"/>
        <v>11.299998242861625</v>
      </c>
      <c r="E189" s="76">
        <f t="shared" si="45"/>
        <v>37.538594162786318</v>
      </c>
      <c r="F189" s="209"/>
      <c r="G189" s="76">
        <f t="shared" si="46"/>
        <v>16.183857483426419</v>
      </c>
      <c r="H189" s="76">
        <f t="shared" si="47"/>
        <v>35.604486463538116</v>
      </c>
      <c r="I189" s="76">
        <f t="shared" si="48"/>
        <v>213.62691878122871</v>
      </c>
      <c r="J189" s="252">
        <f t="shared" si="49"/>
        <v>213.62691878122871</v>
      </c>
      <c r="K189" s="432">
        <v>200</v>
      </c>
    </row>
    <row r="190" spans="1:11">
      <c r="A190" s="239" t="s">
        <v>815</v>
      </c>
      <c r="B190" s="241" t="s">
        <v>749</v>
      </c>
      <c r="C190" s="209">
        <f>'ФОТ поликл.'!H518</f>
        <v>112.99998242861625</v>
      </c>
      <c r="D190" s="76">
        <f t="shared" si="44"/>
        <v>11.299998242861625</v>
      </c>
      <c r="E190" s="76">
        <f t="shared" si="45"/>
        <v>37.538594162786318</v>
      </c>
      <c r="F190" s="209"/>
      <c r="G190" s="76">
        <f t="shared" si="46"/>
        <v>16.183857483426419</v>
      </c>
      <c r="H190" s="76">
        <f t="shared" si="47"/>
        <v>35.604486463538116</v>
      </c>
      <c r="I190" s="76">
        <f t="shared" si="48"/>
        <v>213.62691878122871</v>
      </c>
      <c r="J190" s="252">
        <f t="shared" si="49"/>
        <v>213.62691878122871</v>
      </c>
      <c r="K190" s="432">
        <v>200</v>
      </c>
    </row>
    <row r="191" spans="1:11">
      <c r="A191" s="239" t="s">
        <v>816</v>
      </c>
      <c r="B191" s="241" t="s">
        <v>750</v>
      </c>
      <c r="C191" s="209">
        <f>'ФОТ поликл.'!H518</f>
        <v>112.99998242861625</v>
      </c>
      <c r="D191" s="76">
        <f t="shared" si="44"/>
        <v>11.299998242861625</v>
      </c>
      <c r="E191" s="76">
        <f t="shared" si="45"/>
        <v>37.538594162786318</v>
      </c>
      <c r="F191" s="209"/>
      <c r="G191" s="76">
        <f t="shared" si="46"/>
        <v>16.183857483426419</v>
      </c>
      <c r="H191" s="76">
        <f t="shared" si="47"/>
        <v>35.604486463538116</v>
      </c>
      <c r="I191" s="76">
        <f t="shared" si="48"/>
        <v>213.62691878122871</v>
      </c>
      <c r="J191" s="252">
        <f t="shared" si="49"/>
        <v>213.62691878122871</v>
      </c>
      <c r="K191" s="432">
        <v>200</v>
      </c>
    </row>
    <row r="192" spans="1:11">
      <c r="A192" s="239" t="s">
        <v>817</v>
      </c>
      <c r="B192" s="241" t="s">
        <v>754</v>
      </c>
      <c r="C192" s="209">
        <f>'ФОТ поликл.'!H518</f>
        <v>112.99998242861625</v>
      </c>
      <c r="D192" s="76">
        <f t="shared" si="44"/>
        <v>11.299998242861625</v>
      </c>
      <c r="E192" s="76">
        <f t="shared" si="45"/>
        <v>37.538594162786318</v>
      </c>
      <c r="F192" s="209"/>
      <c r="G192" s="76">
        <f t="shared" si="46"/>
        <v>16.183857483426419</v>
      </c>
      <c r="H192" s="76">
        <f t="shared" si="47"/>
        <v>35.604486463538116</v>
      </c>
      <c r="I192" s="76">
        <f t="shared" si="48"/>
        <v>213.62691878122871</v>
      </c>
      <c r="J192" s="252">
        <f t="shared" si="49"/>
        <v>213.62691878122871</v>
      </c>
      <c r="K192" s="432">
        <v>200</v>
      </c>
    </row>
    <row r="193" spans="1:11" ht="25.5">
      <c r="A193" s="239" t="s">
        <v>818</v>
      </c>
      <c r="B193" s="241" t="s">
        <v>757</v>
      </c>
      <c r="C193" s="209">
        <f>'ФОТ поликл.'!H518</f>
        <v>112.99998242861625</v>
      </c>
      <c r="D193" s="76">
        <f t="shared" si="44"/>
        <v>11.299998242861625</v>
      </c>
      <c r="E193" s="76">
        <f t="shared" si="45"/>
        <v>37.538594162786318</v>
      </c>
      <c r="F193" s="209"/>
      <c r="G193" s="76">
        <f t="shared" si="46"/>
        <v>16.183857483426419</v>
      </c>
      <c r="H193" s="76">
        <f t="shared" si="47"/>
        <v>35.604486463538116</v>
      </c>
      <c r="I193" s="76">
        <f t="shared" si="48"/>
        <v>213.62691878122871</v>
      </c>
      <c r="J193" s="252">
        <f t="shared" si="49"/>
        <v>213.62691878122871</v>
      </c>
      <c r="K193" s="432">
        <v>200</v>
      </c>
    </row>
    <row r="194" spans="1:11">
      <c r="A194" s="239" t="s">
        <v>819</v>
      </c>
      <c r="B194" s="241" t="s">
        <v>759</v>
      </c>
      <c r="C194" s="209">
        <f>'ФОТ поликл.'!H518</f>
        <v>112.99998242861625</v>
      </c>
      <c r="D194" s="76">
        <f t="shared" si="44"/>
        <v>11.299998242861625</v>
      </c>
      <c r="E194" s="76">
        <f t="shared" si="45"/>
        <v>37.538594162786318</v>
      </c>
      <c r="F194" s="209"/>
      <c r="G194" s="76">
        <f t="shared" si="46"/>
        <v>16.183857483426419</v>
      </c>
      <c r="H194" s="76">
        <f t="shared" si="47"/>
        <v>35.604486463538116</v>
      </c>
      <c r="I194" s="76">
        <f t="shared" si="48"/>
        <v>213.62691878122871</v>
      </c>
      <c r="J194" s="252">
        <f t="shared" si="49"/>
        <v>213.62691878122871</v>
      </c>
      <c r="K194" s="432">
        <v>200</v>
      </c>
    </row>
    <row r="195" spans="1:11">
      <c r="A195" s="239" t="s">
        <v>820</v>
      </c>
      <c r="B195" s="241" t="s">
        <v>760</v>
      </c>
      <c r="C195" s="209">
        <f>'ФОТ поликл.'!H518</f>
        <v>112.99998242861625</v>
      </c>
      <c r="D195" s="76">
        <f t="shared" si="44"/>
        <v>11.299998242861625</v>
      </c>
      <c r="E195" s="76">
        <f t="shared" si="45"/>
        <v>37.538594162786318</v>
      </c>
      <c r="F195" s="209"/>
      <c r="G195" s="76">
        <f t="shared" si="46"/>
        <v>16.183857483426419</v>
      </c>
      <c r="H195" s="76">
        <f t="shared" si="47"/>
        <v>35.604486463538116</v>
      </c>
      <c r="I195" s="76">
        <f t="shared" si="48"/>
        <v>213.62691878122871</v>
      </c>
      <c r="J195" s="252">
        <f t="shared" si="49"/>
        <v>213.62691878122871</v>
      </c>
      <c r="K195" s="432">
        <v>200</v>
      </c>
    </row>
    <row r="196" spans="1:11">
      <c r="A196" s="239" t="s">
        <v>821</v>
      </c>
      <c r="B196" s="241" t="s">
        <v>761</v>
      </c>
      <c r="C196" s="209">
        <f>'ФОТ поликл.'!H518</f>
        <v>112.99998242861625</v>
      </c>
      <c r="D196" s="76">
        <f t="shared" si="44"/>
        <v>11.299998242861625</v>
      </c>
      <c r="E196" s="76">
        <f t="shared" si="45"/>
        <v>37.538594162786318</v>
      </c>
      <c r="F196" s="209"/>
      <c r="G196" s="76">
        <f t="shared" si="46"/>
        <v>16.183857483426419</v>
      </c>
      <c r="H196" s="76">
        <f t="shared" si="47"/>
        <v>35.604486463538116</v>
      </c>
      <c r="I196" s="76">
        <f t="shared" si="48"/>
        <v>213.62691878122871</v>
      </c>
      <c r="J196" s="252">
        <f t="shared" si="49"/>
        <v>213.62691878122871</v>
      </c>
      <c r="K196" s="432">
        <v>200</v>
      </c>
    </row>
    <row r="197" spans="1:11">
      <c r="A197" s="239" t="s">
        <v>822</v>
      </c>
      <c r="B197" s="241" t="s">
        <v>756</v>
      </c>
      <c r="C197" s="209">
        <f>'ФОТ поликл.'!H518</f>
        <v>112.99998242861625</v>
      </c>
      <c r="D197" s="76">
        <f t="shared" si="44"/>
        <v>11.299998242861625</v>
      </c>
      <c r="E197" s="76">
        <f t="shared" si="45"/>
        <v>37.538594162786318</v>
      </c>
      <c r="F197" s="209"/>
      <c r="G197" s="76">
        <f t="shared" si="46"/>
        <v>16.183857483426419</v>
      </c>
      <c r="H197" s="76">
        <f t="shared" si="47"/>
        <v>35.604486463538116</v>
      </c>
      <c r="I197" s="76">
        <f t="shared" si="48"/>
        <v>213.62691878122871</v>
      </c>
      <c r="J197" s="252">
        <f t="shared" si="49"/>
        <v>213.62691878122871</v>
      </c>
      <c r="K197" s="432">
        <v>200</v>
      </c>
    </row>
    <row r="198" spans="1:11" ht="23.25" customHeight="1">
      <c r="A198" s="239" t="s">
        <v>823</v>
      </c>
      <c r="B198" s="241" t="s">
        <v>827</v>
      </c>
      <c r="C198" s="209">
        <f>'ФОТ поликл.'!H518</f>
        <v>112.99998242861625</v>
      </c>
      <c r="D198" s="76">
        <f t="shared" si="44"/>
        <v>11.299998242861625</v>
      </c>
      <c r="E198" s="76">
        <f t="shared" si="45"/>
        <v>37.538594162786318</v>
      </c>
      <c r="F198" s="209"/>
      <c r="G198" s="76">
        <f t="shared" si="46"/>
        <v>16.183857483426419</v>
      </c>
      <c r="H198" s="76">
        <f t="shared" si="47"/>
        <v>35.604486463538116</v>
      </c>
      <c r="I198" s="76">
        <f t="shared" si="48"/>
        <v>213.62691878122871</v>
      </c>
      <c r="J198" s="252">
        <f t="shared" si="49"/>
        <v>213.62691878122871</v>
      </c>
      <c r="K198" s="432">
        <v>200</v>
      </c>
    </row>
    <row r="199" spans="1:11" ht="25.5">
      <c r="A199" s="239" t="s">
        <v>824</v>
      </c>
      <c r="B199" s="241" t="s">
        <v>828</v>
      </c>
      <c r="C199" s="209">
        <f>'ФОТ поликл.'!H518</f>
        <v>112.99998242861625</v>
      </c>
      <c r="D199" s="76">
        <f t="shared" si="44"/>
        <v>11.299998242861625</v>
      </c>
      <c r="E199" s="76">
        <f t="shared" si="45"/>
        <v>37.538594162786318</v>
      </c>
      <c r="F199" s="209"/>
      <c r="G199" s="76">
        <f t="shared" si="46"/>
        <v>16.183857483426419</v>
      </c>
      <c r="H199" s="76">
        <f t="shared" si="47"/>
        <v>35.604486463538116</v>
      </c>
      <c r="I199" s="76">
        <f t="shared" si="48"/>
        <v>213.62691878122871</v>
      </c>
      <c r="J199" s="252">
        <f t="shared" si="49"/>
        <v>213.62691878122871</v>
      </c>
      <c r="K199" s="432">
        <v>200</v>
      </c>
    </row>
    <row r="200" spans="1:11">
      <c r="A200" s="239" t="s">
        <v>825</v>
      </c>
      <c r="B200" s="241" t="s">
        <v>1487</v>
      </c>
      <c r="C200" s="209">
        <f>'ФОТ поликл.'!H518</f>
        <v>112.99998242861625</v>
      </c>
      <c r="D200" s="76">
        <f t="shared" si="44"/>
        <v>11.299998242861625</v>
      </c>
      <c r="E200" s="76">
        <f t="shared" si="45"/>
        <v>37.538594162786318</v>
      </c>
      <c r="F200" s="209"/>
      <c r="G200" s="76">
        <f t="shared" si="46"/>
        <v>16.183857483426419</v>
      </c>
      <c r="H200" s="76">
        <f t="shared" si="47"/>
        <v>35.604486463538116</v>
      </c>
      <c r="I200" s="76">
        <f t="shared" si="48"/>
        <v>213.62691878122871</v>
      </c>
      <c r="J200" s="252">
        <f t="shared" si="49"/>
        <v>213.62691878122871</v>
      </c>
      <c r="K200" s="432">
        <v>200</v>
      </c>
    </row>
    <row r="201" spans="1:11">
      <c r="A201" s="239" t="s">
        <v>690</v>
      </c>
      <c r="B201" s="241" t="s">
        <v>753</v>
      </c>
      <c r="C201" s="209">
        <f>'ФОТ поликл.'!H518</f>
        <v>112.99998242861625</v>
      </c>
      <c r="D201" s="76">
        <f t="shared" si="44"/>
        <v>11.299998242861625</v>
      </c>
      <c r="E201" s="76">
        <f t="shared" si="45"/>
        <v>37.538594162786318</v>
      </c>
      <c r="F201" s="209"/>
      <c r="G201" s="76">
        <f t="shared" si="46"/>
        <v>16.183857483426419</v>
      </c>
      <c r="H201" s="76">
        <f t="shared" si="47"/>
        <v>35.604486463538116</v>
      </c>
      <c r="I201" s="76">
        <f t="shared" si="48"/>
        <v>213.62691878122871</v>
      </c>
      <c r="J201" s="252">
        <f t="shared" si="49"/>
        <v>213.62691878122871</v>
      </c>
      <c r="K201" s="432">
        <v>200</v>
      </c>
    </row>
    <row r="202" spans="1:11" ht="34.5" customHeight="1">
      <c r="A202" s="239" t="s">
        <v>691</v>
      </c>
      <c r="B202" s="241" t="s">
        <v>429</v>
      </c>
      <c r="C202" s="207">
        <f>'ФОТ поликл.'!H527</f>
        <v>594.94185778918586</v>
      </c>
      <c r="D202" s="32">
        <f>C202*10/100</f>
        <v>59.494185778918585</v>
      </c>
      <c r="E202" s="32">
        <f>(C202+D202)*30.2/100</f>
        <v>197.63968515756756</v>
      </c>
      <c r="F202" s="207">
        <f>'мат.затраты поликл.'!M1576</f>
        <v>30.042360000000002</v>
      </c>
      <c r="G202" s="32">
        <f>(C202+D202+E202+F202)*10/100</f>
        <v>88.211808872567204</v>
      </c>
      <c r="H202" s="32">
        <f>(C202+D202+E202+F202+G202)*20/100</f>
        <v>194.06597951964784</v>
      </c>
      <c r="I202" s="32">
        <f>H202+G202+F202+E202+D202+C202</f>
        <v>1164.395877117887</v>
      </c>
      <c r="J202" s="253">
        <f>I202</f>
        <v>1164.395877117887</v>
      </c>
      <c r="K202" s="433">
        <v>1200</v>
      </c>
    </row>
    <row r="203" spans="1:11" ht="34.5" customHeight="1">
      <c r="A203" s="239" t="s">
        <v>692</v>
      </c>
      <c r="B203" s="241" t="s">
        <v>1187</v>
      </c>
      <c r="C203" s="417">
        <f>'ФОТ поликл.'!H540</f>
        <v>773.80938017683059</v>
      </c>
      <c r="D203" s="32">
        <f>C203*10/100</f>
        <v>77.38093801768305</v>
      </c>
      <c r="E203" s="32">
        <f>(C203+D203)*30.2/100</f>
        <v>257.0594760947431</v>
      </c>
      <c r="F203" s="207">
        <f>'мат.затраты поликл.'!M1586</f>
        <v>30.042360000000002</v>
      </c>
      <c r="G203" s="32">
        <f>(C203+D203+E203+F203)*10/100</f>
        <v>113.82921542892568</v>
      </c>
      <c r="H203" s="32">
        <f>(C203+D203+E203+F203+G203)*20/100</f>
        <v>250.42427394363651</v>
      </c>
      <c r="I203" s="32">
        <f>H203+G203+F203+E203+D203+C203</f>
        <v>1502.545643661819</v>
      </c>
      <c r="J203" s="253">
        <f>I203</f>
        <v>1502.545643661819</v>
      </c>
      <c r="K203" s="433">
        <v>1600</v>
      </c>
    </row>
    <row r="204" spans="1:11" ht="25.5">
      <c r="A204" s="239" t="s">
        <v>693</v>
      </c>
      <c r="B204" s="241" t="s">
        <v>141</v>
      </c>
      <c r="C204" s="207">
        <f>'ФОТ поликл.'!H549</f>
        <v>544.27816586870404</v>
      </c>
      <c r="D204" s="32">
        <f>C204*10/100</f>
        <v>54.427816586870406</v>
      </c>
      <c r="E204" s="32">
        <f>(C204+D204)*30.2/100</f>
        <v>180.80920670158349</v>
      </c>
      <c r="F204" s="207">
        <f>'мат.затраты поликл.'!M1596</f>
        <v>30.042360000000002</v>
      </c>
      <c r="G204" s="32">
        <f>(C204+D204+E204+F204)*10/100</f>
        <v>80.955754915715801</v>
      </c>
      <c r="H204" s="32">
        <f>(C204+D204+E204+F204+G204)*20/100</f>
        <v>178.10266081457476</v>
      </c>
      <c r="I204" s="32">
        <f>H204+G204+F204+E204+D204+C204</f>
        <v>1068.6159648874486</v>
      </c>
      <c r="J204" s="253">
        <f>I204</f>
        <v>1068.6159648874486</v>
      </c>
      <c r="K204" s="433">
        <v>1200</v>
      </c>
    </row>
    <row r="205" spans="1:11" ht="25.5">
      <c r="A205" s="239" t="s">
        <v>829</v>
      </c>
      <c r="B205" s="241" t="s">
        <v>45</v>
      </c>
      <c r="C205" s="207">
        <f>'ФОТ поликл.'!H552</f>
        <v>41.197910260433012</v>
      </c>
      <c r="D205" s="32">
        <f>C205*10/100</f>
        <v>4.1197910260433011</v>
      </c>
      <c r="E205" s="32">
        <f>(C205+D205)*30.2/100</f>
        <v>13.685945788515847</v>
      </c>
      <c r="F205" s="207">
        <f>'мат.затраты поликл.'!M1601</f>
        <v>14.516719999999999</v>
      </c>
      <c r="G205" s="32">
        <f>(C205+D205+E205+F205)*10/100</f>
        <v>7.3520367074992148</v>
      </c>
      <c r="H205" s="32">
        <f>(C205+D205+E205+F205+G205)*20/100</f>
        <v>16.174480756498273</v>
      </c>
      <c r="I205" s="32">
        <f>H205+G205+F205+E205+D205+C205</f>
        <v>97.046884538989644</v>
      </c>
      <c r="J205" s="253">
        <f>I205</f>
        <v>97.046884538989644</v>
      </c>
      <c r="K205" s="433">
        <v>100</v>
      </c>
    </row>
    <row r="206" spans="1:11">
      <c r="A206" s="765" t="s">
        <v>694</v>
      </c>
      <c r="B206" s="750"/>
      <c r="C206" s="750"/>
      <c r="D206" s="750"/>
      <c r="E206" s="750"/>
      <c r="F206" s="750"/>
      <c r="G206" s="750"/>
      <c r="H206" s="750"/>
      <c r="I206" s="750"/>
      <c r="J206" s="750"/>
      <c r="K206" s="756"/>
    </row>
    <row r="207" spans="1:11" ht="25.5">
      <c r="A207" s="235" t="s">
        <v>517</v>
      </c>
      <c r="B207" s="241" t="s">
        <v>1075</v>
      </c>
      <c r="C207" s="248">
        <f>'ФОТ поликл.'!H555</f>
        <v>302.32617864338482</v>
      </c>
      <c r="D207" s="249">
        <f>C207*10/100</f>
        <v>30.232617864338479</v>
      </c>
      <c r="E207" s="249">
        <f>(C207+D207)*30.2/100</f>
        <v>100.43275654533244</v>
      </c>
      <c r="F207" s="118">
        <f>'мат.затраты поликл.'!M1617</f>
        <v>288.14064000000002</v>
      </c>
      <c r="G207" s="32">
        <f>(C207+D207+E207+F207)*10/100</f>
        <v>72.113219305305577</v>
      </c>
      <c r="H207" s="32">
        <f>(C207+D207+E207+F207+G207)*20/100</f>
        <v>158.64908247167227</v>
      </c>
      <c r="I207" s="32">
        <f>H207+G207+F207+E207+D207+C207</f>
        <v>951.89449483003364</v>
      </c>
      <c r="J207" s="158">
        <f>I207</f>
        <v>951.89449483003364</v>
      </c>
      <c r="K207" s="429">
        <v>950</v>
      </c>
    </row>
    <row r="208" spans="1:11" ht="25.5">
      <c r="A208" s="235" t="s">
        <v>518</v>
      </c>
      <c r="B208" s="241" t="s">
        <v>1076</v>
      </c>
      <c r="C208" s="248">
        <f>'ФОТ поликл.'!H557</f>
        <v>302.32617864338482</v>
      </c>
      <c r="D208" s="249">
        <f>C208*10/100</f>
        <v>30.232617864338479</v>
      </c>
      <c r="E208" s="249">
        <f>(C208+D208)*30.2/100</f>
        <v>100.43275654533244</v>
      </c>
      <c r="F208" s="118">
        <f>'мат.затраты поликл.'!M1631</f>
        <v>223.39015999999998</v>
      </c>
      <c r="G208" s="32">
        <f>(C208+D208+E208+F208)*10/100</f>
        <v>65.638171305305562</v>
      </c>
      <c r="H208" s="32">
        <f>(C208+D208+E208+F208+G208)*20/100</f>
        <v>144.40397687167226</v>
      </c>
      <c r="I208" s="32">
        <f>H208+G208+F208+E208+D208+C208</f>
        <v>866.42386123003371</v>
      </c>
      <c r="J208" s="158">
        <f>I208</f>
        <v>866.42386123003371</v>
      </c>
      <c r="K208" s="429">
        <v>870</v>
      </c>
    </row>
    <row r="209" spans="1:11">
      <c r="A209" s="755" t="s">
        <v>695</v>
      </c>
      <c r="B209" s="750"/>
      <c r="C209" s="750"/>
      <c r="D209" s="750"/>
      <c r="E209" s="750"/>
      <c r="F209" s="750"/>
      <c r="G209" s="750"/>
      <c r="H209" s="750"/>
      <c r="I209" s="750"/>
      <c r="J209" s="756"/>
      <c r="K209" s="430"/>
    </row>
    <row r="210" spans="1:11">
      <c r="A210" s="239" t="s">
        <v>720</v>
      </c>
      <c r="B210" s="241" t="s">
        <v>1077</v>
      </c>
      <c r="C210" s="248">
        <f>'ФОТ поликл.'!H559</f>
        <v>58.854157514904301</v>
      </c>
      <c r="D210" s="248">
        <f t="shared" ref="D210:D228" si="50">C210*10/100</f>
        <v>5.8854157514904299</v>
      </c>
      <c r="E210" s="248">
        <f>(C210+D210)*30.2/100</f>
        <v>19.551351126451205</v>
      </c>
      <c r="F210" s="118">
        <f>'мат.затраты поликл.'!M1650</f>
        <v>113.3536</v>
      </c>
      <c r="G210" s="118">
        <f>(C210+D210+E210+F210)*10/100</f>
        <v>19.764452439284593</v>
      </c>
      <c r="H210" s="118">
        <f>(C210+D210+E210+F210+G210)*20/100</f>
        <v>43.481795366426105</v>
      </c>
      <c r="I210" s="118">
        <f>H210+G210+F210+E210+D210+C210</f>
        <v>260.89077219855665</v>
      </c>
      <c r="J210" s="158">
        <f t="shared" ref="J210:J228" si="51">I210</f>
        <v>260.89077219855665</v>
      </c>
      <c r="K210" s="429">
        <v>260</v>
      </c>
    </row>
    <row r="211" spans="1:11" ht="25.5">
      <c r="A211" s="239" t="s">
        <v>721</v>
      </c>
      <c r="B211" s="241" t="s">
        <v>1078</v>
      </c>
      <c r="C211" s="248">
        <f>'ФОТ поликл.'!H560</f>
        <v>78.472210019872392</v>
      </c>
      <c r="D211" s="248">
        <f t="shared" si="50"/>
        <v>7.847221001987239</v>
      </c>
      <c r="E211" s="248">
        <f t="shared" ref="E211:E228" si="52">(C211+D211)*30.2/100</f>
        <v>26.068468168601608</v>
      </c>
      <c r="F211" s="118">
        <f>'мат.затраты поликл.'!M1659</f>
        <v>113.3536</v>
      </c>
      <c r="G211" s="118">
        <f t="shared" ref="G211:G212" si="53">(C211+D211+E211+F211)*10/100</f>
        <v>22.574149919046121</v>
      </c>
      <c r="H211" s="118">
        <f t="shared" ref="H211:H212" si="54">(C211+D211+E211+F211+G211)*20/100</f>
        <v>49.663129821901478</v>
      </c>
      <c r="I211" s="118">
        <f t="shared" ref="I211:I212" si="55">H211+G211+F211+E211+D211+C211</f>
        <v>297.97877893140884</v>
      </c>
      <c r="J211" s="158">
        <f t="shared" si="51"/>
        <v>297.97877893140884</v>
      </c>
      <c r="K211" s="429">
        <v>300</v>
      </c>
    </row>
    <row r="212" spans="1:11">
      <c r="A212" s="239" t="s">
        <v>722</v>
      </c>
      <c r="B212" s="241" t="s">
        <v>6</v>
      </c>
      <c r="C212" s="248">
        <f>'ФОТ поликл.'!H561</f>
        <v>39.236105009936196</v>
      </c>
      <c r="D212" s="248">
        <f t="shared" si="50"/>
        <v>3.9236105009936195</v>
      </c>
      <c r="E212" s="248">
        <f t="shared" si="52"/>
        <v>13.034234084300804</v>
      </c>
      <c r="F212" s="118">
        <f>'мат.затраты поликл.'!M1668</f>
        <v>113.3536</v>
      </c>
      <c r="G212" s="118">
        <f t="shared" si="53"/>
        <v>16.954754959523065</v>
      </c>
      <c r="H212" s="118">
        <f t="shared" si="54"/>
        <v>37.30046091095074</v>
      </c>
      <c r="I212" s="118">
        <f t="shared" si="55"/>
        <v>223.8027654657044</v>
      </c>
      <c r="J212" s="158">
        <f t="shared" si="51"/>
        <v>223.8027654657044</v>
      </c>
      <c r="K212" s="429">
        <v>220</v>
      </c>
    </row>
    <row r="213" spans="1:11">
      <c r="A213" s="239" t="s">
        <v>723</v>
      </c>
      <c r="B213" s="241" t="s">
        <v>7</v>
      </c>
      <c r="C213" s="248">
        <f>'ФОТ поликл.'!H562</f>
        <v>39.236105009936196</v>
      </c>
      <c r="D213" s="248">
        <f t="shared" si="50"/>
        <v>3.9236105009936195</v>
      </c>
      <c r="E213" s="248">
        <f t="shared" si="52"/>
        <v>13.034234084300804</v>
      </c>
      <c r="F213" s="118">
        <f>'мат.затраты поликл.'!M1677</f>
        <v>113.3536</v>
      </c>
      <c r="G213" s="118">
        <f t="shared" ref="G213:G228" si="56">(C213+D213+E213+F213)*10/100</f>
        <v>16.954754959523065</v>
      </c>
      <c r="H213" s="118">
        <f t="shared" ref="H213:H228" si="57">(C213+D213+E213+F213+G213)*20/100</f>
        <v>37.30046091095074</v>
      </c>
      <c r="I213" s="118">
        <f t="shared" ref="I213:I228" si="58">H213+G213+F213+E213+D213+C213</f>
        <v>223.8027654657044</v>
      </c>
      <c r="J213" s="158">
        <f t="shared" si="51"/>
        <v>223.8027654657044</v>
      </c>
      <c r="K213" s="429">
        <v>220</v>
      </c>
    </row>
    <row r="214" spans="1:11">
      <c r="A214" s="239" t="s">
        <v>724</v>
      </c>
      <c r="B214" s="241" t="s">
        <v>1079</v>
      </c>
      <c r="C214" s="248">
        <f>'ФОТ поликл.'!H563</f>
        <v>39.236105009936196</v>
      </c>
      <c r="D214" s="248">
        <f t="shared" si="50"/>
        <v>3.9236105009936195</v>
      </c>
      <c r="E214" s="248">
        <f t="shared" si="52"/>
        <v>13.034234084300804</v>
      </c>
      <c r="F214" s="118">
        <f>'мат.затраты поликл.'!M1686</f>
        <v>113.3536</v>
      </c>
      <c r="G214" s="118">
        <f t="shared" si="56"/>
        <v>16.954754959523065</v>
      </c>
      <c r="H214" s="118">
        <f t="shared" si="57"/>
        <v>37.30046091095074</v>
      </c>
      <c r="I214" s="118">
        <f t="shared" si="58"/>
        <v>223.8027654657044</v>
      </c>
      <c r="J214" s="158">
        <f t="shared" si="51"/>
        <v>223.8027654657044</v>
      </c>
      <c r="K214" s="429">
        <v>220</v>
      </c>
    </row>
    <row r="215" spans="1:11">
      <c r="A215" s="239" t="s">
        <v>725</v>
      </c>
      <c r="B215" s="241" t="s">
        <v>8</v>
      </c>
      <c r="C215" s="248">
        <f>'ФОТ поликл.'!H564</f>
        <v>39.236105009936196</v>
      </c>
      <c r="D215" s="248">
        <f t="shared" si="50"/>
        <v>3.9236105009936195</v>
      </c>
      <c r="E215" s="248">
        <f t="shared" si="52"/>
        <v>13.034234084300804</v>
      </c>
      <c r="F215" s="118">
        <f>'мат.затраты поликл.'!M1695</f>
        <v>113.3536</v>
      </c>
      <c r="G215" s="118">
        <f t="shared" si="56"/>
        <v>16.954754959523065</v>
      </c>
      <c r="H215" s="118">
        <f t="shared" si="57"/>
        <v>37.30046091095074</v>
      </c>
      <c r="I215" s="118">
        <f t="shared" si="58"/>
        <v>223.8027654657044</v>
      </c>
      <c r="J215" s="158">
        <f t="shared" si="51"/>
        <v>223.8027654657044</v>
      </c>
      <c r="K215" s="429">
        <v>220</v>
      </c>
    </row>
    <row r="216" spans="1:11">
      <c r="A216" s="239" t="s">
        <v>726</v>
      </c>
      <c r="B216" s="241" t="s">
        <v>9</v>
      </c>
      <c r="C216" s="248">
        <f>'ФОТ поликл.'!H565</f>
        <v>39.236105009936196</v>
      </c>
      <c r="D216" s="248">
        <f t="shared" si="50"/>
        <v>3.9236105009936195</v>
      </c>
      <c r="E216" s="248">
        <f t="shared" si="52"/>
        <v>13.034234084300804</v>
      </c>
      <c r="F216" s="118">
        <f>'мат.затраты поликл.'!M1704</f>
        <v>113.3536</v>
      </c>
      <c r="G216" s="118">
        <f t="shared" si="56"/>
        <v>16.954754959523065</v>
      </c>
      <c r="H216" s="118">
        <f t="shared" si="57"/>
        <v>37.30046091095074</v>
      </c>
      <c r="I216" s="118">
        <f t="shared" si="58"/>
        <v>223.8027654657044</v>
      </c>
      <c r="J216" s="158">
        <f t="shared" si="51"/>
        <v>223.8027654657044</v>
      </c>
      <c r="K216" s="429">
        <v>220</v>
      </c>
    </row>
    <row r="217" spans="1:11">
      <c r="A217" s="239" t="s">
        <v>727</v>
      </c>
      <c r="B217" s="241" t="s">
        <v>10</v>
      </c>
      <c r="C217" s="248">
        <f>'ФОТ поликл.'!H566</f>
        <v>39.236105009936196</v>
      </c>
      <c r="D217" s="248">
        <f t="shared" si="50"/>
        <v>3.9236105009936195</v>
      </c>
      <c r="E217" s="248">
        <f t="shared" si="52"/>
        <v>13.034234084300804</v>
      </c>
      <c r="F217" s="118">
        <f>'мат.затраты поликл.'!M1713</f>
        <v>113.3536</v>
      </c>
      <c r="G217" s="118">
        <f t="shared" si="56"/>
        <v>16.954754959523065</v>
      </c>
      <c r="H217" s="118">
        <f t="shared" si="57"/>
        <v>37.30046091095074</v>
      </c>
      <c r="I217" s="118">
        <f t="shared" si="58"/>
        <v>223.8027654657044</v>
      </c>
      <c r="J217" s="158">
        <f t="shared" si="51"/>
        <v>223.8027654657044</v>
      </c>
      <c r="K217" s="429">
        <v>220</v>
      </c>
    </row>
    <row r="218" spans="1:11" ht="25.5">
      <c r="A218" s="239" t="s">
        <v>728</v>
      </c>
      <c r="B218" s="241" t="s">
        <v>1080</v>
      </c>
      <c r="C218" s="248">
        <f>'ФОТ поликл.'!H567</f>
        <v>39.236105009936196</v>
      </c>
      <c r="D218" s="248">
        <f t="shared" si="50"/>
        <v>3.9236105009936195</v>
      </c>
      <c r="E218" s="248">
        <f t="shared" si="52"/>
        <v>13.034234084300804</v>
      </c>
      <c r="F218" s="118">
        <f>'мат.затраты поликл.'!M1722</f>
        <v>113.3536</v>
      </c>
      <c r="G218" s="118">
        <f t="shared" si="56"/>
        <v>16.954754959523065</v>
      </c>
      <c r="H218" s="118">
        <f t="shared" si="57"/>
        <v>37.30046091095074</v>
      </c>
      <c r="I218" s="118">
        <f t="shared" si="58"/>
        <v>223.8027654657044</v>
      </c>
      <c r="J218" s="158">
        <f t="shared" si="51"/>
        <v>223.8027654657044</v>
      </c>
      <c r="K218" s="429">
        <v>220</v>
      </c>
    </row>
    <row r="219" spans="1:11">
      <c r="A219" s="239" t="s">
        <v>729</v>
      </c>
      <c r="B219" s="241" t="s">
        <v>11</v>
      </c>
      <c r="C219" s="248">
        <f>'ФОТ поликл.'!H568</f>
        <v>39.236105009936196</v>
      </c>
      <c r="D219" s="248">
        <f t="shared" si="50"/>
        <v>3.9236105009936195</v>
      </c>
      <c r="E219" s="248">
        <f t="shared" si="52"/>
        <v>13.034234084300804</v>
      </c>
      <c r="F219" s="118">
        <f>'мат.затраты поликл.'!M1731</f>
        <v>113.3536</v>
      </c>
      <c r="G219" s="118">
        <f t="shared" si="56"/>
        <v>16.954754959523065</v>
      </c>
      <c r="H219" s="118">
        <f t="shared" si="57"/>
        <v>37.30046091095074</v>
      </c>
      <c r="I219" s="118">
        <f t="shared" si="58"/>
        <v>223.8027654657044</v>
      </c>
      <c r="J219" s="158">
        <f t="shared" si="51"/>
        <v>223.8027654657044</v>
      </c>
      <c r="K219" s="429">
        <v>220</v>
      </c>
    </row>
    <row r="220" spans="1:11" ht="25.5">
      <c r="A220" s="239" t="s">
        <v>731</v>
      </c>
      <c r="B220" s="241" t="s">
        <v>1081</v>
      </c>
      <c r="C220" s="248">
        <f>'ФОТ поликл.'!H569</f>
        <v>98.090262524840497</v>
      </c>
      <c r="D220" s="248">
        <f t="shared" si="50"/>
        <v>9.8090262524840508</v>
      </c>
      <c r="E220" s="248">
        <f t="shared" si="52"/>
        <v>32.585585210752008</v>
      </c>
      <c r="F220" s="118">
        <f>'мат.затраты поликл.'!M1740</f>
        <v>113.3536</v>
      </c>
      <c r="G220" s="118">
        <f t="shared" si="56"/>
        <v>25.383847398807657</v>
      </c>
      <c r="H220" s="118">
        <f t="shared" si="57"/>
        <v>55.844464277376836</v>
      </c>
      <c r="I220" s="118">
        <f t="shared" si="58"/>
        <v>335.06678566426103</v>
      </c>
      <c r="J220" s="158">
        <f t="shared" si="51"/>
        <v>335.06678566426103</v>
      </c>
      <c r="K220" s="429">
        <v>340</v>
      </c>
    </row>
    <row r="221" spans="1:11" ht="25.5">
      <c r="A221" s="239" t="s">
        <v>732</v>
      </c>
      <c r="B221" s="241" t="s">
        <v>1082</v>
      </c>
      <c r="C221" s="248">
        <f>'ФОТ поликл.'!H570</f>
        <v>78.472210019872392</v>
      </c>
      <c r="D221" s="248">
        <f t="shared" si="50"/>
        <v>7.847221001987239</v>
      </c>
      <c r="E221" s="248">
        <f t="shared" si="52"/>
        <v>26.068468168601608</v>
      </c>
      <c r="F221" s="118">
        <f>'мат.затраты поликл.'!M1749</f>
        <v>113.3536</v>
      </c>
      <c r="G221" s="118">
        <f t="shared" si="56"/>
        <v>22.574149919046121</v>
      </c>
      <c r="H221" s="118">
        <f t="shared" si="57"/>
        <v>49.663129821901478</v>
      </c>
      <c r="I221" s="118">
        <f t="shared" si="58"/>
        <v>297.97877893140884</v>
      </c>
      <c r="J221" s="158">
        <f t="shared" si="51"/>
        <v>297.97877893140884</v>
      </c>
      <c r="K221" s="429">
        <v>300</v>
      </c>
    </row>
    <row r="222" spans="1:11" ht="25.5">
      <c r="A222" s="239" t="s">
        <v>733</v>
      </c>
      <c r="B222" s="241" t="s">
        <v>1083</v>
      </c>
      <c r="C222" s="248">
        <f>'ФОТ поликл.'!H575</f>
        <v>58.854157514904301</v>
      </c>
      <c r="D222" s="248">
        <f t="shared" si="50"/>
        <v>5.8854157514904299</v>
      </c>
      <c r="E222" s="248">
        <f t="shared" si="52"/>
        <v>19.551351126451205</v>
      </c>
      <c r="F222" s="118">
        <f>'мат.затраты поликл.'!M1758</f>
        <v>113.3536</v>
      </c>
      <c r="G222" s="118">
        <f t="shared" si="56"/>
        <v>19.764452439284593</v>
      </c>
      <c r="H222" s="118">
        <f t="shared" si="57"/>
        <v>43.481795366426105</v>
      </c>
      <c r="I222" s="118">
        <f t="shared" si="58"/>
        <v>260.89077219855665</v>
      </c>
      <c r="J222" s="158">
        <f t="shared" si="51"/>
        <v>260.89077219855665</v>
      </c>
      <c r="K222" s="429">
        <v>260</v>
      </c>
    </row>
    <row r="223" spans="1:11">
      <c r="A223" s="239" t="s">
        <v>734</v>
      </c>
      <c r="B223" s="241" t="s">
        <v>1084</v>
      </c>
      <c r="C223" s="248">
        <f>'ФОТ поликл.'!H572</f>
        <v>58.854157514904301</v>
      </c>
      <c r="D223" s="248">
        <f t="shared" si="50"/>
        <v>5.8854157514904299</v>
      </c>
      <c r="E223" s="248">
        <f t="shared" si="52"/>
        <v>19.551351126451205</v>
      </c>
      <c r="F223" s="118">
        <f>'мат.затраты поликл.'!M1767</f>
        <v>113.3536</v>
      </c>
      <c r="G223" s="118">
        <f t="shared" si="56"/>
        <v>19.764452439284593</v>
      </c>
      <c r="H223" s="118">
        <f t="shared" si="57"/>
        <v>43.481795366426105</v>
      </c>
      <c r="I223" s="118">
        <f t="shared" si="58"/>
        <v>260.89077219855665</v>
      </c>
      <c r="J223" s="158">
        <f t="shared" si="51"/>
        <v>260.89077219855665</v>
      </c>
      <c r="K223" s="429">
        <v>260</v>
      </c>
    </row>
    <row r="224" spans="1:11" ht="25.5">
      <c r="A224" s="239" t="s">
        <v>735</v>
      </c>
      <c r="B224" s="241" t="s">
        <v>1085</v>
      </c>
      <c r="C224" s="248">
        <f>'ФОТ поликл.'!H573</f>
        <v>98.090262524840497</v>
      </c>
      <c r="D224" s="248">
        <f t="shared" si="50"/>
        <v>9.8090262524840508</v>
      </c>
      <c r="E224" s="248">
        <f t="shared" si="52"/>
        <v>32.585585210752008</v>
      </c>
      <c r="F224" s="118">
        <f>'мат.затраты поликл.'!M1776</f>
        <v>113.3536</v>
      </c>
      <c r="G224" s="118">
        <f t="shared" si="56"/>
        <v>25.383847398807657</v>
      </c>
      <c r="H224" s="118">
        <f t="shared" si="57"/>
        <v>55.844464277376836</v>
      </c>
      <c r="I224" s="118">
        <f t="shared" si="58"/>
        <v>335.06678566426103</v>
      </c>
      <c r="J224" s="158">
        <f t="shared" si="51"/>
        <v>335.06678566426103</v>
      </c>
      <c r="K224" s="429">
        <v>340</v>
      </c>
    </row>
    <row r="225" spans="1:11" ht="25.5">
      <c r="A225" s="239" t="s">
        <v>736</v>
      </c>
      <c r="B225" s="241" t="s">
        <v>1086</v>
      </c>
      <c r="C225" s="248">
        <f>'ФОТ поликл.'!H574</f>
        <v>78.472210019872392</v>
      </c>
      <c r="D225" s="248">
        <f t="shared" si="50"/>
        <v>7.847221001987239</v>
      </c>
      <c r="E225" s="248">
        <f t="shared" si="52"/>
        <v>26.068468168601608</v>
      </c>
      <c r="F225" s="118">
        <f>'мат.затраты поликл.'!M1785</f>
        <v>113.3536</v>
      </c>
      <c r="G225" s="118">
        <f t="shared" si="56"/>
        <v>22.574149919046121</v>
      </c>
      <c r="H225" s="118">
        <f t="shared" si="57"/>
        <v>49.663129821901478</v>
      </c>
      <c r="I225" s="118">
        <f t="shared" si="58"/>
        <v>297.97877893140884</v>
      </c>
      <c r="J225" s="158">
        <f t="shared" si="51"/>
        <v>297.97877893140884</v>
      </c>
      <c r="K225" s="429">
        <v>300</v>
      </c>
    </row>
    <row r="226" spans="1:11" ht="25.5">
      <c r="A226" s="239" t="s">
        <v>737</v>
      </c>
      <c r="B226" s="241" t="s">
        <v>1087</v>
      </c>
      <c r="C226" s="248">
        <f>'ФОТ поликл.'!H575</f>
        <v>58.854157514904301</v>
      </c>
      <c r="D226" s="248">
        <f t="shared" si="50"/>
        <v>5.8854157514904299</v>
      </c>
      <c r="E226" s="248">
        <f t="shared" si="52"/>
        <v>19.551351126451205</v>
      </c>
      <c r="F226" s="118">
        <f>'мат.затраты поликл.'!M1794</f>
        <v>113.3536</v>
      </c>
      <c r="G226" s="118">
        <f t="shared" si="56"/>
        <v>19.764452439284593</v>
      </c>
      <c r="H226" s="118">
        <f t="shared" si="57"/>
        <v>43.481795366426105</v>
      </c>
      <c r="I226" s="118">
        <f t="shared" si="58"/>
        <v>260.89077219855665</v>
      </c>
      <c r="J226" s="158">
        <f t="shared" si="51"/>
        <v>260.89077219855665</v>
      </c>
      <c r="K226" s="429">
        <v>260</v>
      </c>
    </row>
    <row r="227" spans="1:11" ht="25.5">
      <c r="A227" s="239" t="s">
        <v>738</v>
      </c>
      <c r="B227" s="420" t="s">
        <v>195</v>
      </c>
      <c r="C227" s="248">
        <f>'ФОТ поликл.'!H576</f>
        <v>78.472210019872392</v>
      </c>
      <c r="D227" s="248">
        <f t="shared" si="50"/>
        <v>7.847221001987239</v>
      </c>
      <c r="E227" s="248">
        <f t="shared" si="52"/>
        <v>26.068468168601608</v>
      </c>
      <c r="F227" s="118">
        <f>'мат.затраты поликл.'!M1803</f>
        <v>113.3536</v>
      </c>
      <c r="G227" s="118">
        <f t="shared" si="56"/>
        <v>22.574149919046121</v>
      </c>
      <c r="H227" s="118">
        <f t="shared" si="57"/>
        <v>49.663129821901478</v>
      </c>
      <c r="I227" s="118">
        <f t="shared" si="58"/>
        <v>297.97877893140884</v>
      </c>
      <c r="J227" s="158">
        <f t="shared" si="51"/>
        <v>297.97877893140884</v>
      </c>
      <c r="K227" s="429">
        <v>300</v>
      </c>
    </row>
    <row r="228" spans="1:11">
      <c r="A228" s="239" t="s">
        <v>739</v>
      </c>
      <c r="B228" s="241" t="s">
        <v>876</v>
      </c>
      <c r="C228" s="248">
        <f>'ФОТ поликл.'!H577</f>
        <v>156.94442003974478</v>
      </c>
      <c r="D228" s="248">
        <f t="shared" si="50"/>
        <v>15.694442003974478</v>
      </c>
      <c r="E228" s="248">
        <f t="shared" si="52"/>
        <v>52.136936337203217</v>
      </c>
      <c r="F228" s="118">
        <f>'мат.затраты поликл.'!M1813</f>
        <v>308.61599999999999</v>
      </c>
      <c r="G228" s="118">
        <f t="shared" si="56"/>
        <v>53.339179838092242</v>
      </c>
      <c r="H228" s="118">
        <f t="shared" si="57"/>
        <v>117.34619564380293</v>
      </c>
      <c r="I228" s="118">
        <f t="shared" si="58"/>
        <v>704.07717386281752</v>
      </c>
      <c r="J228" s="158">
        <f t="shared" si="51"/>
        <v>704.07717386281752</v>
      </c>
      <c r="K228" s="429">
        <v>700</v>
      </c>
    </row>
    <row r="229" spans="1:11" ht="15.75" customHeight="1">
      <c r="A229" s="768" t="s">
        <v>696</v>
      </c>
      <c r="B229" s="769"/>
      <c r="C229" s="769"/>
      <c r="D229" s="769"/>
      <c r="E229" s="769"/>
      <c r="F229" s="769"/>
      <c r="G229" s="769"/>
      <c r="H229" s="769"/>
      <c r="I229" s="769"/>
      <c r="J229" s="770"/>
      <c r="K229" s="430"/>
    </row>
    <row r="230" spans="1:11" ht="31.5" customHeight="1">
      <c r="A230" s="239" t="s">
        <v>451</v>
      </c>
      <c r="B230" s="241" t="s">
        <v>1088</v>
      </c>
      <c r="C230" s="248">
        <f>'ФОТ поликл.'!H579</f>
        <v>33.57300816646157</v>
      </c>
      <c r="D230" s="249">
        <f>C230*10/100</f>
        <v>3.3573008166461569</v>
      </c>
      <c r="E230" s="249">
        <f>(C230+D230)*30.2/100</f>
        <v>11.152953312898536</v>
      </c>
      <c r="F230" s="118">
        <f>'мат.затраты поликл.'!M1818</f>
        <v>5.98672</v>
      </c>
      <c r="G230" s="32">
        <f>(F230+E230+D230+C230)*10/100</f>
        <v>5.4069982296006263</v>
      </c>
      <c r="H230" s="32">
        <f>(G230+F230+E230+D230+C230)*20/100</f>
        <v>11.895396105121378</v>
      </c>
      <c r="I230" s="118">
        <f>H230+G230+F230+E230+D230+C230</f>
        <v>71.372376630728269</v>
      </c>
      <c r="J230" s="247">
        <f>I230</f>
        <v>71.372376630728269</v>
      </c>
      <c r="K230" s="429">
        <v>70</v>
      </c>
    </row>
    <row r="231" spans="1:11" ht="45.75" customHeight="1">
      <c r="A231" s="239" t="s">
        <v>441</v>
      </c>
      <c r="B231" s="241" t="s">
        <v>1089</v>
      </c>
      <c r="C231" s="248">
        <f>'ФОТ поликл.'!H580</f>
        <v>50.359512249692358</v>
      </c>
      <c r="D231" s="249">
        <f t="shared" ref="D231:D241" si="59">C231*10/100</f>
        <v>5.035951224969236</v>
      </c>
      <c r="E231" s="249">
        <f t="shared" ref="E231:E241" si="60">(C231+D231)*30.2/100</f>
        <v>16.729429969347802</v>
      </c>
      <c r="F231" s="118">
        <f>'мат.затраты поликл.'!M1822</f>
        <v>5.98672</v>
      </c>
      <c r="G231" s="32">
        <f t="shared" ref="G231:G241" si="61">(F231+E231+D231+C231)*10/100</f>
        <v>7.8111613444009391</v>
      </c>
      <c r="H231" s="32">
        <f t="shared" ref="H231:H241" si="62">(G231+F231+E231+D231+C231)*20/100</f>
        <v>17.184554957682067</v>
      </c>
      <c r="I231" s="118">
        <f t="shared" ref="I231:I241" si="63">H231+G231+F231+E231+D231+C231</f>
        <v>103.1073297460924</v>
      </c>
      <c r="J231" s="247">
        <f t="shared" ref="J231:J240" si="64">I231</f>
        <v>103.1073297460924</v>
      </c>
      <c r="K231" s="429">
        <v>100</v>
      </c>
    </row>
    <row r="232" spans="1:11" ht="27.75" customHeight="1">
      <c r="A232" s="239" t="s">
        <v>442</v>
      </c>
      <c r="B232" s="241" t="s">
        <v>1090</v>
      </c>
      <c r="C232" s="248">
        <f>'ФОТ поликл.'!H581</f>
        <v>33.57300816646157</v>
      </c>
      <c r="D232" s="249">
        <f t="shared" si="59"/>
        <v>3.3573008166461569</v>
      </c>
      <c r="E232" s="249">
        <f t="shared" si="60"/>
        <v>11.152953312898536</v>
      </c>
      <c r="F232" s="118">
        <f>'мат.затраты поликл.'!M1826</f>
        <v>5.98672</v>
      </c>
      <c r="G232" s="32">
        <f t="shared" si="61"/>
        <v>5.4069982296006263</v>
      </c>
      <c r="H232" s="32">
        <f t="shared" si="62"/>
        <v>11.895396105121378</v>
      </c>
      <c r="I232" s="118">
        <f t="shared" si="63"/>
        <v>71.372376630728269</v>
      </c>
      <c r="J232" s="247">
        <f t="shared" si="64"/>
        <v>71.372376630728269</v>
      </c>
      <c r="K232" s="429">
        <v>70</v>
      </c>
    </row>
    <row r="233" spans="1:11" ht="12" customHeight="1">
      <c r="A233" s="239" t="s">
        <v>443</v>
      </c>
      <c r="B233" s="241" t="s">
        <v>1091</v>
      </c>
      <c r="C233" s="248">
        <f>'ФОТ поликл.'!H582</f>
        <v>33.57300816646157</v>
      </c>
      <c r="D233" s="249">
        <f t="shared" si="59"/>
        <v>3.3573008166461569</v>
      </c>
      <c r="E233" s="249">
        <f t="shared" si="60"/>
        <v>11.152953312898536</v>
      </c>
      <c r="F233" s="118">
        <f>'мат.затраты поликл.'!M1830</f>
        <v>5.98672</v>
      </c>
      <c r="G233" s="32">
        <f t="shared" si="61"/>
        <v>5.4069982296006263</v>
      </c>
      <c r="H233" s="32">
        <f t="shared" si="62"/>
        <v>11.895396105121378</v>
      </c>
      <c r="I233" s="118">
        <f t="shared" si="63"/>
        <v>71.372376630728269</v>
      </c>
      <c r="J233" s="247">
        <f t="shared" si="64"/>
        <v>71.372376630728269</v>
      </c>
      <c r="K233" s="429">
        <v>70</v>
      </c>
    </row>
    <row r="234" spans="1:11" ht="25.5" customHeight="1">
      <c r="A234" s="239" t="s">
        <v>444</v>
      </c>
      <c r="B234" s="241" t="s">
        <v>1092</v>
      </c>
      <c r="C234" s="248">
        <f>'ФОТ поликл.'!H583</f>
        <v>67.146016332923139</v>
      </c>
      <c r="D234" s="249">
        <f t="shared" si="59"/>
        <v>6.7146016332923137</v>
      </c>
      <c r="E234" s="249">
        <f t="shared" si="60"/>
        <v>22.305906625797071</v>
      </c>
      <c r="F234" s="118">
        <f>'мат.затраты поликл.'!M1834</f>
        <v>5.98672</v>
      </c>
      <c r="G234" s="32">
        <f t="shared" si="61"/>
        <v>10.215324459201252</v>
      </c>
      <c r="H234" s="32">
        <f t="shared" si="62"/>
        <v>22.473713810242753</v>
      </c>
      <c r="I234" s="118">
        <f t="shared" si="63"/>
        <v>134.84228286145651</v>
      </c>
      <c r="J234" s="247">
        <f t="shared" si="64"/>
        <v>134.84228286145651</v>
      </c>
      <c r="K234" s="429">
        <v>140</v>
      </c>
    </row>
    <row r="235" spans="1:11" ht="14.25" customHeight="1">
      <c r="A235" s="239" t="s">
        <v>445</v>
      </c>
      <c r="B235" s="241" t="s">
        <v>1093</v>
      </c>
      <c r="C235" s="248">
        <f>'ФОТ поликл.'!H584</f>
        <v>67.146016332923139</v>
      </c>
      <c r="D235" s="249">
        <f t="shared" si="59"/>
        <v>6.7146016332923137</v>
      </c>
      <c r="E235" s="249">
        <f t="shared" si="60"/>
        <v>22.305906625797071</v>
      </c>
      <c r="F235" s="118">
        <f>'мат.затраты поликл.'!M1839</f>
        <v>10.153370000000001</v>
      </c>
      <c r="G235" s="32">
        <f t="shared" si="61"/>
        <v>10.631989459201254</v>
      </c>
      <c r="H235" s="32">
        <f t="shared" si="62"/>
        <v>23.390376810242753</v>
      </c>
      <c r="I235" s="118">
        <f t="shared" si="63"/>
        <v>140.34226086145654</v>
      </c>
      <c r="J235" s="247">
        <f t="shared" si="64"/>
        <v>140.34226086145654</v>
      </c>
      <c r="K235" s="429">
        <v>140</v>
      </c>
    </row>
    <row r="236" spans="1:11" ht="30.75" customHeight="1">
      <c r="A236" s="239" t="s">
        <v>446</v>
      </c>
      <c r="B236" s="241" t="s">
        <v>1094</v>
      </c>
      <c r="C236" s="248">
        <f>'ФОТ поликл.'!H585</f>
        <v>67.146016332923139</v>
      </c>
      <c r="D236" s="249">
        <f t="shared" si="59"/>
        <v>6.7146016332923137</v>
      </c>
      <c r="E236" s="249">
        <f t="shared" si="60"/>
        <v>22.305906625797071</v>
      </c>
      <c r="F236" s="118">
        <f>'мат.затраты поликл.'!M1844</f>
        <v>41.686720000000001</v>
      </c>
      <c r="G236" s="32">
        <f t="shared" si="61"/>
        <v>13.785324459201252</v>
      </c>
      <c r="H236" s="32">
        <f t="shared" si="62"/>
        <v>30.327713810242759</v>
      </c>
      <c r="I236" s="118">
        <f t="shared" si="63"/>
        <v>181.96628286145653</v>
      </c>
      <c r="J236" s="247">
        <f t="shared" si="64"/>
        <v>181.96628286145653</v>
      </c>
      <c r="K236" s="429">
        <v>180</v>
      </c>
    </row>
    <row r="237" spans="1:11" ht="12" customHeight="1">
      <c r="A237" s="239" t="s">
        <v>447</v>
      </c>
      <c r="B237" s="241" t="s">
        <v>1095</v>
      </c>
      <c r="C237" s="248">
        <f>'ФОТ поликл.'!H586</f>
        <v>33.57300816646157</v>
      </c>
      <c r="D237" s="249">
        <f t="shared" si="59"/>
        <v>3.3573008166461569</v>
      </c>
      <c r="E237" s="249">
        <f t="shared" si="60"/>
        <v>11.152953312898536</v>
      </c>
      <c r="F237" s="118">
        <f>'мат.затраты поликл.'!M1848</f>
        <v>5.98672</v>
      </c>
      <c r="G237" s="32">
        <f t="shared" si="61"/>
        <v>5.4069982296006263</v>
      </c>
      <c r="H237" s="32">
        <f t="shared" si="62"/>
        <v>11.895396105121378</v>
      </c>
      <c r="I237" s="118">
        <f t="shared" si="63"/>
        <v>71.372376630728269</v>
      </c>
      <c r="J237" s="247">
        <f t="shared" si="64"/>
        <v>71.372376630728269</v>
      </c>
      <c r="K237" s="429">
        <v>70</v>
      </c>
    </row>
    <row r="238" spans="1:11" ht="39.75" customHeight="1">
      <c r="A238" s="239" t="s">
        <v>448</v>
      </c>
      <c r="B238" s="241" t="s">
        <v>1096</v>
      </c>
      <c r="C238" s="248">
        <f>'ФОТ поликл.'!H587</f>
        <v>67.146016332923139</v>
      </c>
      <c r="D238" s="249">
        <f t="shared" si="59"/>
        <v>6.7146016332923137</v>
      </c>
      <c r="E238" s="249">
        <f t="shared" si="60"/>
        <v>22.305906625797071</v>
      </c>
      <c r="F238" s="118">
        <f>'мат.затраты поликл.'!M1852</f>
        <v>5.98672</v>
      </c>
      <c r="G238" s="32">
        <f t="shared" si="61"/>
        <v>10.215324459201252</v>
      </c>
      <c r="H238" s="32">
        <f t="shared" si="62"/>
        <v>22.473713810242753</v>
      </c>
      <c r="I238" s="118">
        <f t="shared" si="63"/>
        <v>134.84228286145651</v>
      </c>
      <c r="J238" s="247">
        <f t="shared" si="64"/>
        <v>134.84228286145651</v>
      </c>
      <c r="K238" s="429">
        <v>140</v>
      </c>
    </row>
    <row r="239" spans="1:11" ht="53.25" customHeight="1">
      <c r="A239" s="239" t="s">
        <v>449</v>
      </c>
      <c r="B239" s="241" t="s">
        <v>1097</v>
      </c>
      <c r="C239" s="248">
        <f>'ФОТ поликл.'!H588</f>
        <v>33.57300816646157</v>
      </c>
      <c r="D239" s="249">
        <f t="shared" si="59"/>
        <v>3.3573008166461569</v>
      </c>
      <c r="E239" s="249">
        <f t="shared" si="60"/>
        <v>11.152953312898536</v>
      </c>
      <c r="F239" s="118">
        <f>'мат.затраты поликл.'!M1856</f>
        <v>5.98672</v>
      </c>
      <c r="G239" s="32">
        <f t="shared" si="61"/>
        <v>5.4069982296006263</v>
      </c>
      <c r="H239" s="32">
        <f t="shared" si="62"/>
        <v>11.895396105121378</v>
      </c>
      <c r="I239" s="118">
        <f t="shared" si="63"/>
        <v>71.372376630728269</v>
      </c>
      <c r="J239" s="247">
        <f t="shared" si="64"/>
        <v>71.372376630728269</v>
      </c>
      <c r="K239" s="429">
        <v>70</v>
      </c>
    </row>
    <row r="240" spans="1:11" ht="13.5" customHeight="1">
      <c r="A240" s="239" t="s">
        <v>450</v>
      </c>
      <c r="B240" s="241" t="s">
        <v>1098</v>
      </c>
      <c r="C240" s="248">
        <f>'ФОТ поликл.'!H589</f>
        <v>50.359512249692358</v>
      </c>
      <c r="D240" s="249">
        <f t="shared" si="59"/>
        <v>5.035951224969236</v>
      </c>
      <c r="E240" s="249">
        <f t="shared" si="60"/>
        <v>16.729429969347802</v>
      </c>
      <c r="F240" s="118">
        <f>'мат.затраты поликл.'!M1863</f>
        <v>33.66272</v>
      </c>
      <c r="G240" s="32">
        <f t="shared" si="61"/>
        <v>10.578761344400938</v>
      </c>
      <c r="H240" s="32">
        <f t="shared" si="62"/>
        <v>23.273274957682069</v>
      </c>
      <c r="I240" s="118">
        <f t="shared" si="63"/>
        <v>139.6396497460924</v>
      </c>
      <c r="J240" s="247">
        <f t="shared" si="64"/>
        <v>139.6396497460924</v>
      </c>
      <c r="K240" s="429">
        <v>140</v>
      </c>
    </row>
    <row r="241" spans="1:11" ht="41.25" customHeight="1">
      <c r="A241" s="421" t="s">
        <v>1139</v>
      </c>
      <c r="B241" s="241" t="s">
        <v>1140</v>
      </c>
      <c r="C241" s="248">
        <f>'ФОТ поликл.'!H592</f>
        <v>182.36312943562015</v>
      </c>
      <c r="D241" s="249">
        <f t="shared" si="59"/>
        <v>18.236312943562016</v>
      </c>
      <c r="E241" s="249">
        <f t="shared" si="60"/>
        <v>60.581031598513007</v>
      </c>
      <c r="F241" s="118">
        <f>'мат.затраты поликл.'!M1870</f>
        <v>45.570000000000007</v>
      </c>
      <c r="G241" s="32">
        <f t="shared" si="61"/>
        <v>30.675047397769514</v>
      </c>
      <c r="H241" s="32">
        <f t="shared" si="62"/>
        <v>67.485104275092951</v>
      </c>
      <c r="I241" s="118">
        <f t="shared" si="63"/>
        <v>404.91062565055762</v>
      </c>
      <c r="J241" s="247">
        <f>I241</f>
        <v>404.91062565055762</v>
      </c>
      <c r="K241" s="429">
        <v>400</v>
      </c>
    </row>
    <row r="242" spans="1:11">
      <c r="A242" s="749" t="s">
        <v>697</v>
      </c>
      <c r="B242" s="750"/>
      <c r="C242" s="750"/>
      <c r="D242" s="750"/>
      <c r="E242" s="750"/>
      <c r="F242" s="750"/>
      <c r="G242" s="750"/>
      <c r="H242" s="750"/>
      <c r="I242" s="750"/>
      <c r="J242" s="756"/>
    </row>
    <row r="243" spans="1:11" ht="25.5">
      <c r="A243" s="422" t="s">
        <v>575</v>
      </c>
      <c r="B243" s="241" t="s">
        <v>826</v>
      </c>
      <c r="C243" s="209">
        <f>'ФОТ поликл.'!H600</f>
        <v>1082.252839144234</v>
      </c>
      <c r="D243" s="182">
        <f>C243*31.51%</f>
        <v>341.01786961434811</v>
      </c>
      <c r="E243" s="182">
        <f>(C243+D243)*30.2/100</f>
        <v>429.82775404509187</v>
      </c>
      <c r="F243" s="209">
        <f>'мат.затраты поликл.'!M1890</f>
        <v>4725.1105999999991</v>
      </c>
      <c r="G243" s="182">
        <f>(C243+D243+E243+F243)*0.12%</f>
        <v>7.8938508753644072</v>
      </c>
      <c r="H243" s="182">
        <f>(C243+D243+E243+F243+G243)*20%</f>
        <v>1317.2205827358075</v>
      </c>
      <c r="I243" s="182">
        <f>H243+G243+F243+E243+D243+C243</f>
        <v>7903.3234964148451</v>
      </c>
      <c r="J243" s="423">
        <f>I243</f>
        <v>7903.3234964148451</v>
      </c>
      <c r="K243" s="429">
        <v>8000</v>
      </c>
    </row>
    <row r="244" spans="1:11" ht="25.5">
      <c r="A244" s="422" t="s">
        <v>514</v>
      </c>
      <c r="B244" s="241" t="s">
        <v>778</v>
      </c>
      <c r="C244" s="209">
        <f>'ФОТ поликл.'!H605</f>
        <v>997.73410533776769</v>
      </c>
      <c r="D244" s="182">
        <f>C244*31.51%</f>
        <v>314.38601659193057</v>
      </c>
      <c r="E244" s="182">
        <f>(C244+D244)*30.2/100</f>
        <v>396.26027682276884</v>
      </c>
      <c r="F244" s="209">
        <f>'мат.затраты поликл.'!M1907</f>
        <v>2182.7105999999999</v>
      </c>
      <c r="G244" s="182">
        <f>(C244+D244+E244+F244)*0.12%</f>
        <v>4.66930919850296</v>
      </c>
      <c r="H244" s="182">
        <f>(C244+D244+E244+F244+G244)*20%</f>
        <v>779.15206159019408</v>
      </c>
      <c r="I244" s="182">
        <f>H244+G244+F244+E244+D244+C244</f>
        <v>4674.9123695411636</v>
      </c>
      <c r="J244" s="423">
        <f>I244</f>
        <v>4674.9123695411636</v>
      </c>
      <c r="K244" s="429">
        <v>4700</v>
      </c>
    </row>
    <row r="245" spans="1:11">
      <c r="A245" s="422" t="s">
        <v>698</v>
      </c>
      <c r="B245" s="241" t="s">
        <v>527</v>
      </c>
      <c r="C245" s="209">
        <f>'ФОТ поликл.'!H608</f>
        <v>316.94525177424805</v>
      </c>
      <c r="D245" s="182">
        <f>C245*31.51%</f>
        <v>99.869448834065551</v>
      </c>
      <c r="E245" s="182">
        <f>(C245+D245)*30.2/100</f>
        <v>125.8780395837107</v>
      </c>
      <c r="F245" s="209">
        <f>'мат.затраты поликл.'!M1918</f>
        <v>1755.4459999999999</v>
      </c>
      <c r="G245" s="182">
        <f>(C245+D245+E245+F245)*0.12%</f>
        <v>2.7577664882304287</v>
      </c>
      <c r="H245" s="182">
        <f>(C245+D245+E245+F245+G245)*20%</f>
        <v>460.17930133605097</v>
      </c>
      <c r="I245" s="182">
        <f>H245+G245+F245+E245+D245+C245</f>
        <v>2761.0758080163055</v>
      </c>
      <c r="J245" s="423">
        <f>I245</f>
        <v>2761.0758080163055</v>
      </c>
      <c r="K245" s="429">
        <v>2800</v>
      </c>
    </row>
    <row r="246" spans="1:11">
      <c r="A246" s="424" t="s">
        <v>740</v>
      </c>
      <c r="B246" s="241" t="s">
        <v>528</v>
      </c>
      <c r="C246" s="209">
        <f>'ФОТ поликл.'!H611</f>
        <v>316.94525177424805</v>
      </c>
      <c r="D246" s="182">
        <f>C246*31.51%</f>
        <v>99.869448834065551</v>
      </c>
      <c r="E246" s="182">
        <f>(C246+D246)*30.2/100</f>
        <v>125.8780395837107</v>
      </c>
      <c r="F246" s="425">
        <f>'мат.затраты поликл.'!G1929</f>
        <v>1755.4459999999999</v>
      </c>
      <c r="G246" s="182">
        <f>(C246+D246+E246+F246)*0.12%</f>
        <v>2.7577664882304287</v>
      </c>
      <c r="H246" s="182">
        <f>(C246+D246+E246+F246+G246)*20%</f>
        <v>460.17930133605097</v>
      </c>
      <c r="I246" s="182">
        <f>H246+G246+F246+E246+D246+C246</f>
        <v>2761.0758080163055</v>
      </c>
      <c r="J246" s="423">
        <f>I246</f>
        <v>2761.0758080163055</v>
      </c>
      <c r="K246" s="429">
        <v>2800</v>
      </c>
    </row>
    <row r="247" spans="1:11">
      <c r="A247" s="749" t="s">
        <v>630</v>
      </c>
      <c r="B247" s="750"/>
      <c r="C247" s="750"/>
      <c r="D247" s="750"/>
      <c r="E247" s="750"/>
      <c r="F247" s="750"/>
      <c r="G247" s="750"/>
      <c r="H247" s="750"/>
      <c r="I247" s="750"/>
      <c r="J247" s="756"/>
    </row>
    <row r="248" spans="1:11">
      <c r="A248" s="422" t="s">
        <v>699</v>
      </c>
      <c r="B248" s="241" t="s">
        <v>877</v>
      </c>
      <c r="C248" s="248">
        <f>'ФОТ поликл.'!H615</f>
        <v>727.68720357854318</v>
      </c>
      <c r="D248" s="248">
        <f>C248*31.51%</f>
        <v>229.29423784759894</v>
      </c>
      <c r="E248" s="248">
        <f>(C248+D248)*30.2/100</f>
        <v>289.00839531069488</v>
      </c>
      <c r="F248" s="118">
        <f>'мат.затраты поликл.'!M1937</f>
        <v>167.1746</v>
      </c>
      <c r="G248" s="118">
        <f>(C248+D248+E248+F248)*0.12%</f>
        <v>1.6957973240842041</v>
      </c>
      <c r="H248" s="118">
        <f>(C248+D248+E248+F248+G248)*20%</f>
        <v>282.97204681218426</v>
      </c>
      <c r="I248" s="17">
        <f>H248+G248+F248+E248+D248+C248</f>
        <v>1697.8322808731054</v>
      </c>
      <c r="J248" s="256">
        <f>I248</f>
        <v>1697.8322808731054</v>
      </c>
      <c r="K248" s="429">
        <v>1700</v>
      </c>
    </row>
    <row r="249" spans="1:11">
      <c r="A249" s="749" t="s">
        <v>631</v>
      </c>
      <c r="B249" s="750"/>
      <c r="C249" s="750"/>
      <c r="D249" s="750"/>
      <c r="E249" s="750"/>
      <c r="F249" s="750"/>
      <c r="G249" s="750"/>
      <c r="H249" s="750"/>
      <c r="I249" s="750"/>
      <c r="J249" s="750"/>
      <c r="K249" s="434"/>
    </row>
    <row r="250" spans="1:11" ht="38.25">
      <c r="A250" s="422" t="s">
        <v>700</v>
      </c>
      <c r="B250" s="241" t="s">
        <v>529</v>
      </c>
      <c r="C250" s="209">
        <f>'ФОТ поликл.'!H622</f>
        <v>3147.8143153937449</v>
      </c>
      <c r="D250" s="182">
        <f t="shared" ref="D250:D274" si="65">C250*31.51%</f>
        <v>991.87629078056898</v>
      </c>
      <c r="E250" s="182">
        <f t="shared" ref="E250:E274" si="66">(C250+D250)*30.2/100</f>
        <v>1250.1865630646428</v>
      </c>
      <c r="F250" s="209">
        <f>'мат.затраты поликл.'!M1965</f>
        <v>7844.3606</v>
      </c>
      <c r="G250" s="182">
        <f t="shared" ref="G250:G274" si="67">(C250+D250+E250+F250)*0.12%</f>
        <v>15.881085323086745</v>
      </c>
      <c r="H250" s="182">
        <f t="shared" ref="H250:H274" si="68">(C250+D250+E250+F250+G250)*20%</f>
        <v>2650.0237709124085</v>
      </c>
      <c r="I250" s="254">
        <f t="shared" ref="I250:I274" si="69">H250+G250+F250+E250+D250+C250</f>
        <v>15900.142625474451</v>
      </c>
      <c r="J250" s="255">
        <f t="shared" ref="J250:J274" si="70">I250</f>
        <v>15900.142625474451</v>
      </c>
      <c r="K250" s="435">
        <v>16000</v>
      </c>
    </row>
    <row r="251" spans="1:11" ht="32.25" customHeight="1">
      <c r="A251" s="422" t="s">
        <v>701</v>
      </c>
      <c r="B251" s="241" t="s">
        <v>530</v>
      </c>
      <c r="C251" s="209">
        <f>'ФОТ поликл.'!H628</f>
        <v>4112.5670200518607</v>
      </c>
      <c r="D251" s="182">
        <f t="shared" si="65"/>
        <v>1295.8698680183413</v>
      </c>
      <c r="E251" s="182">
        <f t="shared" si="66"/>
        <v>1633.3479401972011</v>
      </c>
      <c r="F251" s="209">
        <f>'мат.затраты поликл.'!M1992</f>
        <v>4937.1805999999988</v>
      </c>
      <c r="G251" s="182">
        <f t="shared" si="67"/>
        <v>14.374758513920881</v>
      </c>
      <c r="H251" s="182">
        <f t="shared" si="68"/>
        <v>2398.6680373562644</v>
      </c>
      <c r="I251" s="254">
        <f t="shared" si="69"/>
        <v>14392.008224137586</v>
      </c>
      <c r="J251" s="255">
        <f t="shared" si="70"/>
        <v>14392.008224137586</v>
      </c>
      <c r="K251" s="436">
        <v>14500</v>
      </c>
    </row>
    <row r="252" spans="1:11" ht="51">
      <c r="A252" s="422" t="s">
        <v>702</v>
      </c>
      <c r="B252" s="241" t="s">
        <v>531</v>
      </c>
      <c r="C252" s="209">
        <f>'ФОТ поликл.'!H634</f>
        <v>3147.8143153937449</v>
      </c>
      <c r="D252" s="182">
        <f t="shared" si="65"/>
        <v>991.87629078056898</v>
      </c>
      <c r="E252" s="182">
        <f t="shared" si="66"/>
        <v>1250.1865630646428</v>
      </c>
      <c r="F252" s="209">
        <f>'мат.затраты поликл.'!M2021</f>
        <v>9155.4506000000001</v>
      </c>
      <c r="G252" s="182">
        <f t="shared" si="67"/>
        <v>17.454393323086748</v>
      </c>
      <c r="H252" s="182">
        <f t="shared" si="68"/>
        <v>2912.5564325124087</v>
      </c>
      <c r="I252" s="254">
        <f t="shared" si="69"/>
        <v>17475.338595074452</v>
      </c>
      <c r="J252" s="255">
        <f t="shared" si="70"/>
        <v>17475.338595074452</v>
      </c>
      <c r="K252" s="436">
        <v>17500</v>
      </c>
    </row>
    <row r="253" spans="1:11" ht="27" customHeight="1">
      <c r="A253" s="422" t="s">
        <v>703</v>
      </c>
      <c r="B253" s="241" t="s">
        <v>532</v>
      </c>
      <c r="C253" s="209">
        <f>'ФОТ поликл.'!H640</f>
        <v>3197.2864164132234</v>
      </c>
      <c r="D253" s="182">
        <f t="shared" si="65"/>
        <v>1007.4649498118066</v>
      </c>
      <c r="E253" s="182">
        <f t="shared" si="66"/>
        <v>1269.8349125999591</v>
      </c>
      <c r="F253" s="425">
        <f>'мат.затраты поликл.'!M2048</f>
        <v>5917.4205999999995</v>
      </c>
      <c r="G253" s="182">
        <f t="shared" si="67"/>
        <v>13.670408254589985</v>
      </c>
      <c r="H253" s="182">
        <f t="shared" si="68"/>
        <v>2281.1354574159154</v>
      </c>
      <c r="I253" s="254">
        <f t="shared" si="69"/>
        <v>13686.812744495495</v>
      </c>
      <c r="J253" s="255">
        <f t="shared" si="70"/>
        <v>13686.812744495495</v>
      </c>
      <c r="K253" s="436">
        <v>13700</v>
      </c>
    </row>
    <row r="254" spans="1:11" ht="25.5">
      <c r="A254" s="422" t="s">
        <v>704</v>
      </c>
      <c r="B254" s="241" t="s">
        <v>533</v>
      </c>
      <c r="C254" s="209">
        <f>'ФОТ поликл.'!H644</f>
        <v>760.66860425819539</v>
      </c>
      <c r="D254" s="182">
        <f t="shared" si="65"/>
        <v>239.68667720175736</v>
      </c>
      <c r="E254" s="182">
        <f t="shared" si="66"/>
        <v>302.10729500090571</v>
      </c>
      <c r="F254" s="425">
        <f>'мат.затраты поликл.'!M2066</f>
        <v>1659.8576</v>
      </c>
      <c r="G254" s="182">
        <f t="shared" si="67"/>
        <v>3.5547842117530299</v>
      </c>
      <c r="H254" s="182">
        <f t="shared" si="68"/>
        <v>593.17499213452231</v>
      </c>
      <c r="I254" s="254">
        <f t="shared" si="69"/>
        <v>3559.0499528071341</v>
      </c>
      <c r="J254" s="255">
        <f t="shared" si="70"/>
        <v>3559.0499528071341</v>
      </c>
      <c r="K254" s="436">
        <v>3600</v>
      </c>
    </row>
    <row r="255" spans="1:11" ht="25.5">
      <c r="A255" s="422" t="s">
        <v>705</v>
      </c>
      <c r="B255" s="241" t="s">
        <v>534</v>
      </c>
      <c r="C255" s="209">
        <f>'ФОТ поликл.'!H648</f>
        <v>464.85303593556387</v>
      </c>
      <c r="D255" s="182">
        <f t="shared" si="65"/>
        <v>146.47519162329618</v>
      </c>
      <c r="E255" s="182">
        <f t="shared" si="66"/>
        <v>184.6211247227757</v>
      </c>
      <c r="F255" s="425">
        <f>'мат.затраты поликл.'!M2084</f>
        <v>1659.8576</v>
      </c>
      <c r="G255" s="182">
        <f t="shared" si="67"/>
        <v>2.9469683427379629</v>
      </c>
      <c r="H255" s="182">
        <f t="shared" si="68"/>
        <v>491.75078412487477</v>
      </c>
      <c r="I255" s="254">
        <f t="shared" si="69"/>
        <v>2950.504704749249</v>
      </c>
      <c r="J255" s="255">
        <f t="shared" si="70"/>
        <v>2950.504704749249</v>
      </c>
      <c r="K255" s="436">
        <v>3000</v>
      </c>
    </row>
    <row r="256" spans="1:11" ht="25.5">
      <c r="A256" s="422" t="s">
        <v>706</v>
      </c>
      <c r="B256" s="241" t="s">
        <v>535</v>
      </c>
      <c r="C256" s="209">
        <f>'ФОТ поликл.'!H652</f>
        <v>464.85303593556387</v>
      </c>
      <c r="D256" s="182">
        <f t="shared" si="65"/>
        <v>146.47519162329618</v>
      </c>
      <c r="E256" s="182">
        <f t="shared" si="66"/>
        <v>184.6211247227757</v>
      </c>
      <c r="F256" s="425">
        <f>'мат.затраты поликл.'!M2102</f>
        <v>1659.8576</v>
      </c>
      <c r="G256" s="182">
        <f t="shared" si="67"/>
        <v>2.9469683427379629</v>
      </c>
      <c r="H256" s="182">
        <f t="shared" si="68"/>
        <v>491.75078412487477</v>
      </c>
      <c r="I256" s="254">
        <f t="shared" si="69"/>
        <v>2950.504704749249</v>
      </c>
      <c r="J256" s="255">
        <f t="shared" si="70"/>
        <v>2950.504704749249</v>
      </c>
      <c r="K256" s="436">
        <v>3000</v>
      </c>
    </row>
    <row r="257" spans="1:11" ht="38.25">
      <c r="A257" s="422" t="s">
        <v>707</v>
      </c>
      <c r="B257" s="241" t="s">
        <v>536</v>
      </c>
      <c r="C257" s="209">
        <f>'ФОТ поликл.'!H656</f>
        <v>591.63113664526304</v>
      </c>
      <c r="D257" s="182">
        <f t="shared" si="65"/>
        <v>186.42297115692239</v>
      </c>
      <c r="E257" s="182">
        <f t="shared" si="66"/>
        <v>234.97234055625998</v>
      </c>
      <c r="F257" s="425">
        <f>'мат.затраты поликл.'!M2120</f>
        <v>1659.8576</v>
      </c>
      <c r="G257" s="182">
        <f t="shared" si="67"/>
        <v>3.2074608580301343</v>
      </c>
      <c r="H257" s="182">
        <f t="shared" si="68"/>
        <v>535.21830184329508</v>
      </c>
      <c r="I257" s="254">
        <f t="shared" si="69"/>
        <v>3211.3098110597703</v>
      </c>
      <c r="J257" s="255">
        <f t="shared" si="70"/>
        <v>3211.3098110597703</v>
      </c>
      <c r="K257" s="436">
        <v>3200</v>
      </c>
    </row>
    <row r="258" spans="1:11" ht="38.25">
      <c r="A258" s="422" t="s">
        <v>708</v>
      </c>
      <c r="B258" s="241" t="s">
        <v>537</v>
      </c>
      <c r="C258" s="209">
        <f>'ФОТ поликл.'!H661</f>
        <v>1657.3932754496709</v>
      </c>
      <c r="D258" s="182">
        <f t="shared" si="65"/>
        <v>522.2446210941913</v>
      </c>
      <c r="E258" s="182">
        <f t="shared" si="66"/>
        <v>658.25064475624629</v>
      </c>
      <c r="F258" s="425">
        <f>'мат.затраты поликл.'!M2147</f>
        <v>5917.4205999999995</v>
      </c>
      <c r="G258" s="182">
        <f t="shared" si="67"/>
        <v>10.506370969560129</v>
      </c>
      <c r="H258" s="182">
        <f t="shared" si="68"/>
        <v>1753.1631024539338</v>
      </c>
      <c r="I258" s="254">
        <f t="shared" si="69"/>
        <v>10518.978614723601</v>
      </c>
      <c r="J258" s="255">
        <f t="shared" si="70"/>
        <v>10518.978614723601</v>
      </c>
      <c r="K258" s="436">
        <v>10500</v>
      </c>
    </row>
    <row r="259" spans="1:11" ht="25.5">
      <c r="A259" s="422" t="s">
        <v>709</v>
      </c>
      <c r="B259" s="241" t="s">
        <v>538</v>
      </c>
      <c r="C259" s="209">
        <f>'ФОТ поликл.'!H666</f>
        <v>1657.3932754496709</v>
      </c>
      <c r="D259" s="182">
        <f t="shared" si="65"/>
        <v>522.2446210941913</v>
      </c>
      <c r="E259" s="182">
        <f t="shared" si="66"/>
        <v>658.25064475624629</v>
      </c>
      <c r="F259" s="425">
        <f>'мат.затраты поликл.'!M2174</f>
        <v>5917.4205999999995</v>
      </c>
      <c r="G259" s="182">
        <f t="shared" si="67"/>
        <v>10.506370969560129</v>
      </c>
      <c r="H259" s="182">
        <f t="shared" si="68"/>
        <v>1753.1631024539338</v>
      </c>
      <c r="I259" s="254">
        <f t="shared" si="69"/>
        <v>10518.978614723601</v>
      </c>
      <c r="J259" s="255">
        <f t="shared" si="70"/>
        <v>10518.978614723601</v>
      </c>
      <c r="K259" s="436">
        <v>10500</v>
      </c>
    </row>
    <row r="260" spans="1:11" ht="25.5">
      <c r="A260" s="422" t="s">
        <v>710</v>
      </c>
      <c r="B260" s="241" t="s">
        <v>539</v>
      </c>
      <c r="C260" s="209">
        <f>'ФОТ поликл.'!H670</f>
        <v>549.37176974202998</v>
      </c>
      <c r="D260" s="182">
        <f t="shared" si="65"/>
        <v>173.10704464571364</v>
      </c>
      <c r="E260" s="182">
        <f t="shared" si="66"/>
        <v>218.18860194509855</v>
      </c>
      <c r="F260" s="425">
        <f>'мат.затраты поликл.'!M2193</f>
        <v>1759.2275999999999</v>
      </c>
      <c r="G260" s="182">
        <f t="shared" si="67"/>
        <v>3.23987401959941</v>
      </c>
      <c r="H260" s="182">
        <f t="shared" si="68"/>
        <v>540.62697807048824</v>
      </c>
      <c r="I260" s="254">
        <f t="shared" si="69"/>
        <v>3243.7618684229301</v>
      </c>
      <c r="J260" s="255">
        <f t="shared" si="70"/>
        <v>3243.7618684229301</v>
      </c>
      <c r="K260" s="436">
        <v>3200</v>
      </c>
    </row>
    <row r="261" spans="1:11" ht="16.5" customHeight="1">
      <c r="A261" s="422" t="s">
        <v>711</v>
      </c>
      <c r="B261" s="241" t="s">
        <v>540</v>
      </c>
      <c r="C261" s="209">
        <f>'ФОТ поликл.'!H674</f>
        <v>549.37176974202998</v>
      </c>
      <c r="D261" s="182">
        <f t="shared" si="65"/>
        <v>173.10704464571364</v>
      </c>
      <c r="E261" s="182">
        <f t="shared" si="66"/>
        <v>218.18860194509855</v>
      </c>
      <c r="F261" s="425">
        <f>'мат.затраты поликл.'!M2212</f>
        <v>1759.2275999999999</v>
      </c>
      <c r="G261" s="182">
        <f t="shared" si="67"/>
        <v>3.23987401959941</v>
      </c>
      <c r="H261" s="182">
        <f t="shared" si="68"/>
        <v>540.62697807048824</v>
      </c>
      <c r="I261" s="254">
        <f t="shared" si="69"/>
        <v>3243.7618684229301</v>
      </c>
      <c r="J261" s="255">
        <f t="shared" si="70"/>
        <v>3243.7618684229301</v>
      </c>
      <c r="K261" s="436">
        <v>3200</v>
      </c>
    </row>
    <row r="262" spans="1:11" ht="38.25">
      <c r="A262" s="422" t="s">
        <v>712</v>
      </c>
      <c r="B262" s="241" t="s">
        <v>541</v>
      </c>
      <c r="C262" s="209">
        <f>'ФОТ поликл.'!H678</f>
        <v>549.37176974202998</v>
      </c>
      <c r="D262" s="182">
        <f t="shared" si="65"/>
        <v>173.10704464571364</v>
      </c>
      <c r="E262" s="182">
        <f t="shared" si="66"/>
        <v>218.18860194509855</v>
      </c>
      <c r="F262" s="425">
        <f>'мат.затраты поликл.'!M2231</f>
        <v>1759.2275999999999</v>
      </c>
      <c r="G262" s="182">
        <f t="shared" si="67"/>
        <v>3.23987401959941</v>
      </c>
      <c r="H262" s="182">
        <f t="shared" si="68"/>
        <v>540.62697807048824</v>
      </c>
      <c r="I262" s="254">
        <f t="shared" si="69"/>
        <v>3243.7618684229301</v>
      </c>
      <c r="J262" s="255">
        <f t="shared" si="70"/>
        <v>3243.7618684229301</v>
      </c>
      <c r="K262" s="436">
        <v>3200</v>
      </c>
    </row>
    <row r="263" spans="1:11" ht="12" customHeight="1">
      <c r="A263" s="422" t="s">
        <v>713</v>
      </c>
      <c r="B263" s="241" t="s">
        <v>542</v>
      </c>
      <c r="C263" s="209">
        <f>'ФОТ поликл.'!H682</f>
        <v>549.37176974202998</v>
      </c>
      <c r="D263" s="182">
        <f t="shared" si="65"/>
        <v>173.10704464571364</v>
      </c>
      <c r="E263" s="182">
        <f t="shared" si="66"/>
        <v>218.18860194509855</v>
      </c>
      <c r="F263" s="425">
        <f>'мат.затраты поликл.'!M2250</f>
        <v>1764.2275999999999</v>
      </c>
      <c r="G263" s="182">
        <f t="shared" si="67"/>
        <v>3.2458740195994098</v>
      </c>
      <c r="H263" s="182">
        <f t="shared" si="68"/>
        <v>541.62817807048827</v>
      </c>
      <c r="I263" s="254">
        <f t="shared" si="69"/>
        <v>3249.7690684229301</v>
      </c>
      <c r="J263" s="255">
        <f t="shared" si="70"/>
        <v>3249.7690684229301</v>
      </c>
      <c r="K263" s="436">
        <v>3300</v>
      </c>
    </row>
    <row r="264" spans="1:11" ht="38.25">
      <c r="A264" s="422" t="s">
        <v>714</v>
      </c>
      <c r="B264" s="241" t="s">
        <v>543</v>
      </c>
      <c r="C264" s="209">
        <f>'ФОТ поликл.'!H686</f>
        <v>549.37176974202998</v>
      </c>
      <c r="D264" s="182">
        <f t="shared" si="65"/>
        <v>173.10704464571364</v>
      </c>
      <c r="E264" s="182">
        <f t="shared" si="66"/>
        <v>218.18860194509855</v>
      </c>
      <c r="F264" s="425">
        <f>'мат.затраты поликл.'!M2268</f>
        <v>1736.4875999999999</v>
      </c>
      <c r="G264" s="182">
        <f t="shared" si="67"/>
        <v>3.21258601959941</v>
      </c>
      <c r="H264" s="182">
        <f t="shared" si="68"/>
        <v>536.07352047048823</v>
      </c>
      <c r="I264" s="254">
        <f t="shared" si="69"/>
        <v>3216.4411228229301</v>
      </c>
      <c r="J264" s="255">
        <f t="shared" si="70"/>
        <v>3216.4411228229301</v>
      </c>
      <c r="K264" s="436">
        <v>3700</v>
      </c>
    </row>
    <row r="265" spans="1:11" ht="38.25">
      <c r="A265" s="422" t="s">
        <v>715</v>
      </c>
      <c r="B265" s="241" t="s">
        <v>544</v>
      </c>
      <c r="C265" s="209">
        <f>'ФОТ поликл.'!H690</f>
        <v>549.37176974202998</v>
      </c>
      <c r="D265" s="182">
        <f t="shared" si="65"/>
        <v>173.10704464571364</v>
      </c>
      <c r="E265" s="182">
        <f t="shared" si="66"/>
        <v>218.18860194509855</v>
      </c>
      <c r="F265" s="425">
        <f>'мат.затраты поликл.'!M2286</f>
        <v>1659.8576</v>
      </c>
      <c r="G265" s="182">
        <f t="shared" si="67"/>
        <v>3.1206300195994099</v>
      </c>
      <c r="H265" s="182">
        <f t="shared" si="68"/>
        <v>520.72912927048833</v>
      </c>
      <c r="I265" s="254">
        <f t="shared" si="69"/>
        <v>3124.3747756229304</v>
      </c>
      <c r="J265" s="255">
        <f t="shared" si="70"/>
        <v>3124.3747756229304</v>
      </c>
      <c r="K265" s="436">
        <v>3000</v>
      </c>
    </row>
    <row r="266" spans="1:11" ht="25.5">
      <c r="A266" s="422" t="s">
        <v>716</v>
      </c>
      <c r="B266" s="241" t="s">
        <v>545</v>
      </c>
      <c r="C266" s="209">
        <f>'ФОТ поликл.'!H694</f>
        <v>549.37176974202998</v>
      </c>
      <c r="D266" s="182">
        <f t="shared" si="65"/>
        <v>173.10704464571364</v>
      </c>
      <c r="E266" s="182">
        <f t="shared" si="66"/>
        <v>218.18860194509855</v>
      </c>
      <c r="F266" s="425">
        <f>'мат.затраты поликл.'!M2305</f>
        <v>1759.2275999999999</v>
      </c>
      <c r="G266" s="182">
        <f t="shared" si="67"/>
        <v>3.23987401959941</v>
      </c>
      <c r="H266" s="182">
        <f t="shared" si="68"/>
        <v>540.62697807048824</v>
      </c>
      <c r="I266" s="254">
        <f t="shared" si="69"/>
        <v>3243.7618684229301</v>
      </c>
      <c r="J266" s="255">
        <f t="shared" si="70"/>
        <v>3243.7618684229301</v>
      </c>
      <c r="K266" s="436">
        <v>3200</v>
      </c>
    </row>
    <row r="267" spans="1:11" ht="25.5">
      <c r="A267" s="422" t="s">
        <v>717</v>
      </c>
      <c r="B267" s="241" t="s">
        <v>546</v>
      </c>
      <c r="C267" s="209">
        <f>'ФОТ поликл.'!H698</f>
        <v>359.20461867748116</v>
      </c>
      <c r="D267" s="182">
        <f t="shared" si="65"/>
        <v>113.18537534527431</v>
      </c>
      <c r="E267" s="182">
        <f t="shared" si="66"/>
        <v>142.66177819487214</v>
      </c>
      <c r="F267" s="425">
        <f>'мат.затраты поликл.'!M2323</f>
        <v>1659.8576</v>
      </c>
      <c r="G267" s="182">
        <f t="shared" si="67"/>
        <v>2.7298912466611527</v>
      </c>
      <c r="H267" s="182">
        <f t="shared" si="68"/>
        <v>455.52785269285778</v>
      </c>
      <c r="I267" s="254">
        <f t="shared" si="69"/>
        <v>2733.1671161571462</v>
      </c>
      <c r="J267" s="255">
        <f t="shared" si="70"/>
        <v>2733.1671161571462</v>
      </c>
      <c r="K267" s="436">
        <v>2700</v>
      </c>
    </row>
    <row r="268" spans="1:11" ht="38.25">
      <c r="A268" s="422" t="s">
        <v>718</v>
      </c>
      <c r="B268" s="241" t="s">
        <v>547</v>
      </c>
      <c r="C268" s="209">
        <f>'ФОТ поликл.'!H702</f>
        <v>549.37176974202998</v>
      </c>
      <c r="D268" s="182">
        <f t="shared" si="65"/>
        <v>173.10704464571364</v>
      </c>
      <c r="E268" s="182">
        <f t="shared" si="66"/>
        <v>218.18860194509855</v>
      </c>
      <c r="F268" s="425">
        <f>'мат.затраты поликл.'!M2342</f>
        <v>1759.2275999999999</v>
      </c>
      <c r="G268" s="182">
        <f t="shared" si="67"/>
        <v>3.23987401959941</v>
      </c>
      <c r="H268" s="182">
        <f t="shared" si="68"/>
        <v>540.62697807048824</v>
      </c>
      <c r="I268" s="254">
        <f t="shared" si="69"/>
        <v>3243.7618684229301</v>
      </c>
      <c r="J268" s="255">
        <f t="shared" si="70"/>
        <v>3243.7618684229301</v>
      </c>
      <c r="K268" s="436">
        <v>3200</v>
      </c>
    </row>
    <row r="269" spans="1:11" ht="25.5">
      <c r="A269" s="422" t="s">
        <v>719</v>
      </c>
      <c r="B269" s="241" t="s">
        <v>548</v>
      </c>
      <c r="C269" s="209">
        <f>'ФОТ поликл.'!H706</f>
        <v>549.37176974202998</v>
      </c>
      <c r="D269" s="182">
        <f t="shared" si="65"/>
        <v>173.10704464571364</v>
      </c>
      <c r="E269" s="182">
        <f t="shared" si="66"/>
        <v>218.18860194509855</v>
      </c>
      <c r="F269" s="425">
        <f>'мат.затраты поликл.'!M2360</f>
        <v>1659.8576</v>
      </c>
      <c r="G269" s="182">
        <f t="shared" si="67"/>
        <v>3.1206300195994099</v>
      </c>
      <c r="H269" s="182">
        <f t="shared" si="68"/>
        <v>520.72912927048833</v>
      </c>
      <c r="I269" s="254">
        <f t="shared" si="69"/>
        <v>3124.3747756229304</v>
      </c>
      <c r="J269" s="255">
        <f t="shared" si="70"/>
        <v>3124.3747756229304</v>
      </c>
      <c r="K269" s="436">
        <v>3200</v>
      </c>
    </row>
    <row r="270" spans="1:11" ht="25.5">
      <c r="A270" s="422" t="s">
        <v>741</v>
      </c>
      <c r="B270" s="241" t="s">
        <v>549</v>
      </c>
      <c r="C270" s="209">
        <f>'ФОТ поликл.'!H710</f>
        <v>549.37176974202998</v>
      </c>
      <c r="D270" s="182">
        <f t="shared" si="65"/>
        <v>173.10704464571364</v>
      </c>
      <c r="E270" s="182">
        <f t="shared" si="66"/>
        <v>218.18860194509855</v>
      </c>
      <c r="F270" s="425">
        <f>'мат.затраты поликл.'!M2379</f>
        <v>1733.5976000000001</v>
      </c>
      <c r="G270" s="182">
        <f t="shared" si="67"/>
        <v>3.2091180195994102</v>
      </c>
      <c r="H270" s="182">
        <f t="shared" si="68"/>
        <v>535.49482687048828</v>
      </c>
      <c r="I270" s="254">
        <f t="shared" si="69"/>
        <v>3212.9689612229304</v>
      </c>
      <c r="J270" s="255">
        <f t="shared" si="70"/>
        <v>3212.9689612229304</v>
      </c>
      <c r="K270" s="436">
        <v>3200</v>
      </c>
    </row>
    <row r="271" spans="1:11" ht="52.5" customHeight="1">
      <c r="A271" s="239" t="s">
        <v>831</v>
      </c>
      <c r="B271" s="243" t="s">
        <v>1188</v>
      </c>
      <c r="C271" s="209">
        <f>стационар!D60</f>
        <v>669.44927976041924</v>
      </c>
      <c r="D271" s="182">
        <f t="shared" si="65"/>
        <v>210.94346805250811</v>
      </c>
      <c r="E271" s="182">
        <f t="shared" si="66"/>
        <v>265.87860983950407</v>
      </c>
      <c r="F271" s="209">
        <f>'Расчет стационара'!C60</f>
        <v>168.3</v>
      </c>
      <c r="G271" s="182">
        <f t="shared" si="67"/>
        <v>1.5774856291829176</v>
      </c>
      <c r="H271" s="182">
        <f t="shared" si="68"/>
        <v>263.2297686563229</v>
      </c>
      <c r="I271" s="254">
        <f t="shared" si="69"/>
        <v>1579.3786119379374</v>
      </c>
      <c r="J271" s="255">
        <f t="shared" si="70"/>
        <v>1579.3786119379374</v>
      </c>
      <c r="K271" s="429">
        <v>1580</v>
      </c>
    </row>
    <row r="272" spans="1:11" ht="56.25" customHeight="1">
      <c r="A272" s="239" t="s">
        <v>832</v>
      </c>
      <c r="B272" s="243" t="s">
        <v>1189</v>
      </c>
      <c r="C272" s="209">
        <f>стационар!D60</f>
        <v>669.44927976041924</v>
      </c>
      <c r="D272" s="209">
        <f t="shared" ref="D272:D273" si="71">C272*31.51%</f>
        <v>210.94346805250811</v>
      </c>
      <c r="E272" s="209">
        <f t="shared" ref="E272:E273" si="72">(C272+D272)*30.2/100</f>
        <v>265.87860983950407</v>
      </c>
      <c r="F272" s="209">
        <f>стационар!C60</f>
        <v>168.3</v>
      </c>
      <c r="G272" s="209">
        <f t="shared" ref="G272:G273" si="73">(C272+D272+E272+F272)*0.12%</f>
        <v>1.5774856291829176</v>
      </c>
      <c r="H272" s="209">
        <f t="shared" ref="H272:H273" si="74">(C272+D272+E272+F272+G272)*20%</f>
        <v>263.2297686563229</v>
      </c>
      <c r="I272" s="254">
        <f t="shared" ref="I272:I273" si="75">H272+G272+F272+E272+D272+C272</f>
        <v>1579.3786119379374</v>
      </c>
      <c r="J272" s="255">
        <f t="shared" ref="J272:J273" si="76">I272</f>
        <v>1579.3786119379374</v>
      </c>
      <c r="K272" s="429">
        <v>1580</v>
      </c>
    </row>
    <row r="273" spans="1:11" ht="54" customHeight="1">
      <c r="A273" s="239" t="s">
        <v>1158</v>
      </c>
      <c r="B273" s="245" t="s">
        <v>1190</v>
      </c>
      <c r="C273" s="209">
        <f>стационар!D60</f>
        <v>669.44927976041924</v>
      </c>
      <c r="D273" s="209">
        <f t="shared" si="71"/>
        <v>210.94346805250811</v>
      </c>
      <c r="E273" s="209">
        <f t="shared" si="72"/>
        <v>265.87860983950407</v>
      </c>
      <c r="F273" s="209">
        <f>стационар!C60</f>
        <v>168.3</v>
      </c>
      <c r="G273" s="209">
        <f t="shared" si="73"/>
        <v>1.5774856291829176</v>
      </c>
      <c r="H273" s="209">
        <f t="shared" si="74"/>
        <v>263.2297686563229</v>
      </c>
      <c r="I273" s="254">
        <f t="shared" si="75"/>
        <v>1579.3786119379374</v>
      </c>
      <c r="J273" s="255">
        <f t="shared" si="76"/>
        <v>1579.3786119379374</v>
      </c>
      <c r="K273" s="429">
        <v>1580</v>
      </c>
    </row>
    <row r="274" spans="1:11" ht="65.25" customHeight="1">
      <c r="A274" s="239" t="s">
        <v>1159</v>
      </c>
      <c r="B274" s="245" t="s">
        <v>1102</v>
      </c>
      <c r="C274" s="209">
        <f>стационар!D60</f>
        <v>669.44927976041924</v>
      </c>
      <c r="D274" s="209">
        <f t="shared" si="65"/>
        <v>210.94346805250811</v>
      </c>
      <c r="E274" s="209">
        <f t="shared" si="66"/>
        <v>265.87860983950407</v>
      </c>
      <c r="F274" s="209">
        <f>стационар!C60</f>
        <v>168.3</v>
      </c>
      <c r="G274" s="209">
        <f t="shared" si="67"/>
        <v>1.5774856291829176</v>
      </c>
      <c r="H274" s="254">
        <f t="shared" si="68"/>
        <v>263.2297686563229</v>
      </c>
      <c r="I274" s="254">
        <f t="shared" si="69"/>
        <v>1579.3786119379374</v>
      </c>
      <c r="J274" s="255">
        <f t="shared" si="70"/>
        <v>1579.3786119379374</v>
      </c>
      <c r="K274" s="429">
        <v>1580</v>
      </c>
    </row>
    <row r="275" spans="1:11">
      <c r="A275" s="741" t="s">
        <v>833</v>
      </c>
      <c r="B275" s="711"/>
      <c r="C275" s="711"/>
      <c r="D275" s="711"/>
      <c r="E275" s="711"/>
      <c r="F275" s="711"/>
      <c r="G275" s="711"/>
      <c r="H275" s="711"/>
      <c r="I275" s="598"/>
      <c r="J275" s="598"/>
      <c r="K275" s="599"/>
    </row>
    <row r="276" spans="1:11" ht="26.25" customHeight="1">
      <c r="A276" s="235" t="s">
        <v>847</v>
      </c>
      <c r="B276" s="244" t="s">
        <v>1104</v>
      </c>
      <c r="C276" s="209">
        <f>'ФОТ поликл.'!H714</f>
        <v>274.75810546875005</v>
      </c>
      <c r="D276" s="254">
        <f t="shared" ref="D276:D278" si="77">C276*31.51%</f>
        <v>86.576279033203136</v>
      </c>
      <c r="E276" s="254">
        <f t="shared" ref="E276:E278" si="78">(C276+D276)*30.2/100</f>
        <v>109.12298411958986</v>
      </c>
      <c r="F276" s="426">
        <f>'мат.затраты поликл.'!M2386</f>
        <v>156.29900000000001</v>
      </c>
      <c r="G276" s="182">
        <f t="shared" ref="G276:G278" si="79">(C276+D276+E276+F276)*0.12%</f>
        <v>0.75210764234585159</v>
      </c>
      <c r="H276" s="254">
        <f t="shared" ref="H276:H278" si="80">(C276+D276+E276+F276+G276)*20%</f>
        <v>125.50169525277779</v>
      </c>
      <c r="I276" s="254">
        <f t="shared" ref="I276:I278" si="81">H276+G276+F276+E276+D276+C276</f>
        <v>753.01017151666667</v>
      </c>
      <c r="J276" s="255">
        <f t="shared" ref="J276:J278" si="82">I276</f>
        <v>753.01017151666667</v>
      </c>
      <c r="K276" s="429">
        <v>750</v>
      </c>
    </row>
    <row r="277" spans="1:11" ht="24" customHeight="1">
      <c r="A277" s="235" t="s">
        <v>848</v>
      </c>
      <c r="B277" s="244" t="s">
        <v>1105</v>
      </c>
      <c r="C277" s="209">
        <f>'ФОТ поликл.'!H717</f>
        <v>604.46783203124994</v>
      </c>
      <c r="D277" s="254">
        <f t="shared" si="77"/>
        <v>190.46781387304685</v>
      </c>
      <c r="E277" s="254">
        <f t="shared" si="78"/>
        <v>240.0705650630976</v>
      </c>
      <c r="F277" s="426">
        <f>'мат.затраты поликл.'!M2393</f>
        <v>586.99900000000002</v>
      </c>
      <c r="G277" s="182">
        <f t="shared" si="79"/>
        <v>1.946406253160873</v>
      </c>
      <c r="H277" s="254">
        <f t="shared" si="80"/>
        <v>324.79032344411104</v>
      </c>
      <c r="I277" s="254">
        <f t="shared" si="81"/>
        <v>1948.7419406646663</v>
      </c>
      <c r="J277" s="255">
        <f t="shared" si="82"/>
        <v>1948.7419406646663</v>
      </c>
      <c r="K277" s="429">
        <v>2000</v>
      </c>
    </row>
    <row r="278" spans="1:11" ht="40.5" customHeight="1">
      <c r="A278" s="235" t="s">
        <v>849</v>
      </c>
      <c r="B278" s="243" t="s">
        <v>1106</v>
      </c>
      <c r="C278" s="209">
        <f>'ФОТ поликл.'!H720</f>
        <v>604.46783203124994</v>
      </c>
      <c r="D278" s="254">
        <f t="shared" si="77"/>
        <v>190.46781387304685</v>
      </c>
      <c r="E278" s="254">
        <f t="shared" si="78"/>
        <v>240.0705650630976</v>
      </c>
      <c r="F278" s="208"/>
      <c r="G278" s="182">
        <f t="shared" si="79"/>
        <v>1.2420074531608731</v>
      </c>
      <c r="H278" s="254">
        <f t="shared" si="80"/>
        <v>207.24964368411102</v>
      </c>
      <c r="I278" s="254">
        <f t="shared" si="81"/>
        <v>1243.4978621046662</v>
      </c>
      <c r="J278" s="255">
        <f t="shared" si="82"/>
        <v>1243.4978621046662</v>
      </c>
      <c r="K278" s="429">
        <v>1250</v>
      </c>
    </row>
    <row r="279" spans="1:11">
      <c r="A279" s="748" t="s">
        <v>1160</v>
      </c>
      <c r="B279" s="748"/>
      <c r="C279" s="748"/>
      <c r="D279" s="748"/>
      <c r="E279" s="748"/>
      <c r="F279" s="748"/>
      <c r="G279" s="748"/>
      <c r="H279" s="748"/>
      <c r="I279" s="748"/>
      <c r="J279" s="748"/>
      <c r="K279" s="429"/>
    </row>
    <row r="280" spans="1:11" ht="22.5">
      <c r="A280" s="6" t="s">
        <v>1161</v>
      </c>
      <c r="B280" s="123" t="s">
        <v>1162</v>
      </c>
      <c r="C280" s="207">
        <f>'ФОТ поликл.'!H724</f>
        <v>353.12494508942581</v>
      </c>
      <c r="D280" s="119">
        <f>C280*10/100</f>
        <v>35.312494508942585</v>
      </c>
      <c r="E280" s="119">
        <f>(C280+D280)*30.2/100</f>
        <v>117.30810675870725</v>
      </c>
      <c r="F280" s="207">
        <f>'мат.затраты поликл.'!M2415</f>
        <v>189.34835999999999</v>
      </c>
      <c r="G280" s="118">
        <f t="shared" ref="G280" si="83">(C280+D280+E280+F280)*10/100</f>
        <v>69.509390635707575</v>
      </c>
      <c r="H280" s="118">
        <f t="shared" ref="H280" si="84">(C280+D280+E280+F280+G280)*20/100</f>
        <v>152.92065939855667</v>
      </c>
      <c r="I280" s="118">
        <f t="shared" ref="I280" si="85">H280+G280+F280+E280+D280+C280</f>
        <v>917.52395639133988</v>
      </c>
      <c r="J280" s="246">
        <f>I280</f>
        <v>917.52395639133988</v>
      </c>
      <c r="K280" s="429">
        <v>1000</v>
      </c>
    </row>
  </sheetData>
  <mergeCells count="20">
    <mergeCell ref="A186:B186"/>
    <mergeCell ref="A229:J229"/>
    <mergeCell ref="A209:J209"/>
    <mergeCell ref="A247:J247"/>
    <mergeCell ref="A279:J279"/>
    <mergeCell ref="A249:J249"/>
    <mergeCell ref="A275:K275"/>
    <mergeCell ref="A1:J1"/>
    <mergeCell ref="A24:J24"/>
    <mergeCell ref="A150:J150"/>
    <mergeCell ref="A90:J90"/>
    <mergeCell ref="C2:I2"/>
    <mergeCell ref="A5:J5"/>
    <mergeCell ref="A15:J15"/>
    <mergeCell ref="A109:J109"/>
    <mergeCell ref="A155:J155"/>
    <mergeCell ref="A185:J185"/>
    <mergeCell ref="A156:B156"/>
    <mergeCell ref="A206:K206"/>
    <mergeCell ref="A242:J242"/>
  </mergeCells>
  <pageMargins left="0" right="0" top="0" bottom="0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L67"/>
  <sheetViews>
    <sheetView workbookViewId="0">
      <selection activeCell="A67" sqref="A67:B67"/>
    </sheetView>
  </sheetViews>
  <sheetFormatPr defaultColWidth="14.42578125" defaultRowHeight="12.75"/>
  <cols>
    <col min="3" max="3" width="11.42578125" customWidth="1"/>
    <col min="4" max="4" width="11.28515625" customWidth="1"/>
    <col min="5" max="5" width="13.42578125" customWidth="1"/>
    <col min="6" max="6" width="9.28515625" customWidth="1"/>
    <col min="7" max="7" width="9" customWidth="1"/>
    <col min="8" max="8" width="12.140625" customWidth="1"/>
    <col min="9" max="9" width="9.140625" customWidth="1"/>
    <col min="10" max="10" width="8.140625" customWidth="1"/>
    <col min="11" max="11" width="9.28515625" customWidth="1"/>
  </cols>
  <sheetData>
    <row r="1" spans="1:6" ht="15">
      <c r="A1" s="771" t="s">
        <v>456</v>
      </c>
      <c r="B1" s="771"/>
      <c r="C1" s="771"/>
      <c r="D1" s="44"/>
      <c r="E1" s="44"/>
      <c r="F1" s="44"/>
    </row>
    <row r="2" spans="1:6" ht="15">
      <c r="A2" s="771" t="s">
        <v>168</v>
      </c>
      <c r="B2" s="771"/>
      <c r="C2" s="771"/>
      <c r="D2" s="43"/>
      <c r="E2" s="43"/>
      <c r="F2" s="43"/>
    </row>
    <row r="4" spans="1:6">
      <c r="A4" s="749" t="s">
        <v>457</v>
      </c>
      <c r="B4" s="756"/>
      <c r="C4" s="20" t="s">
        <v>458</v>
      </c>
    </row>
    <row r="5" spans="1:6">
      <c r="A5" s="101" t="s">
        <v>459</v>
      </c>
      <c r="B5" s="101">
        <v>211</v>
      </c>
      <c r="C5" s="102"/>
    </row>
    <row r="6" spans="1:6">
      <c r="A6" s="101" t="s">
        <v>460</v>
      </c>
      <c r="B6" s="101">
        <v>213</v>
      </c>
      <c r="C6" s="102"/>
    </row>
    <row r="7" spans="1:6">
      <c r="A7" s="101" t="s">
        <v>461</v>
      </c>
      <c r="B7" s="101">
        <v>221</v>
      </c>
      <c r="C7" s="102">
        <v>913807.25</v>
      </c>
    </row>
    <row r="8" spans="1:6">
      <c r="A8" s="101" t="s">
        <v>462</v>
      </c>
      <c r="B8" s="101">
        <v>222</v>
      </c>
      <c r="C8" s="103">
        <v>0</v>
      </c>
    </row>
    <row r="9" spans="1:6">
      <c r="A9" s="101" t="s">
        <v>463</v>
      </c>
      <c r="B9" s="101" t="s">
        <v>464</v>
      </c>
      <c r="C9" s="102">
        <f>12799217.09</f>
        <v>12799217.09</v>
      </c>
    </row>
    <row r="10" spans="1:6" ht="36">
      <c r="A10" s="104" t="s">
        <v>465</v>
      </c>
      <c r="B10" s="101">
        <v>225</v>
      </c>
      <c r="C10" s="102">
        <f>3463374.11</f>
        <v>3463374.11</v>
      </c>
    </row>
    <row r="11" spans="1:6">
      <c r="A11" s="101" t="s">
        <v>466</v>
      </c>
      <c r="B11" s="101">
        <v>226</v>
      </c>
      <c r="C11" s="102">
        <f>6371907.89</f>
        <v>6371907.8899999997</v>
      </c>
    </row>
    <row r="12" spans="1:6">
      <c r="A12" s="101" t="s">
        <v>467</v>
      </c>
      <c r="B12" s="101">
        <v>290</v>
      </c>
      <c r="C12" s="105">
        <v>168056.35</v>
      </c>
    </row>
    <row r="13" spans="1:6">
      <c r="A13" s="101" t="s">
        <v>468</v>
      </c>
      <c r="B13" s="101" t="s">
        <v>469</v>
      </c>
      <c r="C13" s="103">
        <v>0</v>
      </c>
    </row>
    <row r="14" spans="1:6">
      <c r="A14" s="101" t="s">
        <v>470</v>
      </c>
      <c r="B14" s="101" t="s">
        <v>471</v>
      </c>
      <c r="C14" s="103">
        <v>0</v>
      </c>
    </row>
    <row r="15" spans="1:6">
      <c r="A15" s="101" t="s">
        <v>472</v>
      </c>
      <c r="B15" s="101">
        <v>340</v>
      </c>
      <c r="C15" s="102">
        <v>1796169.86</v>
      </c>
    </row>
    <row r="16" spans="1:6">
      <c r="A16" s="101"/>
      <c r="B16" s="101">
        <v>310</v>
      </c>
      <c r="C16" s="102">
        <v>1591420.85</v>
      </c>
    </row>
    <row r="17" spans="1:6">
      <c r="A17" s="106" t="s">
        <v>127</v>
      </c>
      <c r="B17" s="101"/>
      <c r="C17" s="107">
        <f>SUM(C5:C16)</f>
        <v>27103953.400000002</v>
      </c>
    </row>
    <row r="19" spans="1:6" ht="15">
      <c r="A19" s="771" t="s">
        <v>473</v>
      </c>
      <c r="B19" s="771"/>
      <c r="C19" s="771"/>
      <c r="D19" s="771"/>
      <c r="E19" s="771"/>
      <c r="F19" s="771"/>
    </row>
    <row r="20" spans="1:6" ht="15">
      <c r="A20" s="771" t="s">
        <v>168</v>
      </c>
      <c r="B20" s="771"/>
      <c r="C20" s="771"/>
      <c r="D20" s="771"/>
      <c r="E20" s="771"/>
      <c r="F20" s="771"/>
    </row>
    <row r="22" spans="1:6">
      <c r="A22" s="45" t="s">
        <v>474</v>
      </c>
      <c r="B22" s="45"/>
      <c r="C22" s="45"/>
      <c r="D22" s="45"/>
      <c r="E22" s="46">
        <f>C17</f>
        <v>27103953.400000002</v>
      </c>
      <c r="F22" s="45"/>
    </row>
    <row r="23" spans="1:6">
      <c r="A23" s="45" t="s">
        <v>475</v>
      </c>
      <c r="B23" s="45"/>
      <c r="C23" s="45"/>
      <c r="D23" s="45"/>
      <c r="E23" s="42">
        <v>20035</v>
      </c>
      <c r="F23" s="45"/>
    </row>
    <row r="24" spans="1:6">
      <c r="A24" s="45" t="s">
        <v>515</v>
      </c>
      <c r="B24" s="45"/>
      <c r="C24" s="45"/>
      <c r="D24" s="45"/>
      <c r="E24" s="42">
        <v>24</v>
      </c>
      <c r="F24" s="45"/>
    </row>
    <row r="25" spans="1:6">
      <c r="A25" s="47" t="s">
        <v>476</v>
      </c>
      <c r="B25" s="47"/>
      <c r="C25" s="47"/>
      <c r="D25" s="47"/>
      <c r="E25" s="20">
        <f>E23</f>
        <v>20035</v>
      </c>
      <c r="F25" s="47"/>
    </row>
    <row r="26" spans="1:6">
      <c r="A26" s="45" t="s">
        <v>477</v>
      </c>
      <c r="B26" s="45"/>
      <c r="C26" s="45"/>
      <c r="D26" s="45"/>
      <c r="E26" s="48">
        <f>E22/E25</f>
        <v>1352.8302171200401</v>
      </c>
      <c r="F26" s="45"/>
    </row>
    <row r="27" spans="1:6">
      <c r="A27" s="45" t="s">
        <v>478</v>
      </c>
      <c r="B27" s="45"/>
      <c r="C27" s="45"/>
      <c r="D27" s="45"/>
      <c r="E27" s="48">
        <f>E24*E26</f>
        <v>32467.92521088096</v>
      </c>
      <c r="F27" s="45"/>
    </row>
    <row r="28" spans="1:6">
      <c r="A28" s="49" t="s">
        <v>479</v>
      </c>
      <c r="B28" s="49"/>
      <c r="C28" s="49"/>
      <c r="D28" s="49"/>
      <c r="E28" s="50">
        <f>E27/E22*100</f>
        <v>0.11979036685799849</v>
      </c>
      <c r="F28" s="49"/>
    </row>
    <row r="30" spans="1:6" ht="15.75">
      <c r="A30" s="713" t="s">
        <v>121</v>
      </c>
      <c r="B30" s="713"/>
      <c r="C30" s="713"/>
      <c r="D30" s="713"/>
      <c r="E30" s="713"/>
      <c r="F30" s="713"/>
    </row>
    <row r="31" spans="1:6" ht="15.75">
      <c r="A31" s="714" t="s">
        <v>480</v>
      </c>
      <c r="B31" s="714"/>
      <c r="C31" s="714"/>
      <c r="D31" s="714"/>
      <c r="E31" s="714"/>
      <c r="F31" s="714"/>
    </row>
    <row r="32" spans="1:6">
      <c r="A32" s="51"/>
      <c r="B32" s="51"/>
      <c r="C32" s="51"/>
      <c r="D32" s="51"/>
      <c r="E32" s="51"/>
      <c r="F32" s="52"/>
    </row>
    <row r="33" spans="1:6" ht="57">
      <c r="A33" s="53" t="s">
        <v>481</v>
      </c>
      <c r="B33" s="53" t="s">
        <v>482</v>
      </c>
      <c r="C33" s="53" t="s">
        <v>483</v>
      </c>
      <c r="D33" s="53" t="s">
        <v>484</v>
      </c>
      <c r="E33" s="54" t="s">
        <v>485</v>
      </c>
      <c r="F33" s="54" t="s">
        <v>486</v>
      </c>
    </row>
    <row r="34" spans="1:6">
      <c r="A34" s="94" t="s">
        <v>487</v>
      </c>
      <c r="B34" s="95">
        <v>457721.01</v>
      </c>
      <c r="C34" s="96">
        <v>10.8</v>
      </c>
      <c r="D34" s="95">
        <f>B34*C34</f>
        <v>4943386.9080000008</v>
      </c>
      <c r="E34" s="97"/>
      <c r="F34" s="98"/>
    </row>
    <row r="35" spans="1:6">
      <c r="A35" s="94" t="s">
        <v>488</v>
      </c>
      <c r="B35" s="95">
        <v>784169.39</v>
      </c>
      <c r="C35" s="96">
        <v>10.8</v>
      </c>
      <c r="D35" s="95">
        <f>B35*C35</f>
        <v>8469029.4120000005</v>
      </c>
      <c r="E35" s="97"/>
      <c r="F35" s="98"/>
    </row>
    <row r="36" spans="1:6">
      <c r="A36" s="61" t="s">
        <v>489</v>
      </c>
      <c r="B36" s="61">
        <f>SUM(B34:B35)</f>
        <v>1241890.3999999999</v>
      </c>
      <c r="C36" s="99">
        <v>10.8</v>
      </c>
      <c r="D36" s="99">
        <f>SUM(D34:D35)</f>
        <v>13412416.32</v>
      </c>
      <c r="E36" s="100">
        <v>20035</v>
      </c>
      <c r="F36" s="56">
        <f>D36/E36</f>
        <v>669.44927976041924</v>
      </c>
    </row>
    <row r="37" spans="1:6">
      <c r="A37" s="57">
        <v>1</v>
      </c>
      <c r="B37" s="58"/>
      <c r="C37" s="58"/>
      <c r="D37" s="58"/>
    </row>
    <row r="38" spans="1:6">
      <c r="A38" s="57"/>
      <c r="B38" s="58"/>
      <c r="C38" s="58"/>
      <c r="D38" s="58"/>
    </row>
    <row r="39" spans="1:6">
      <c r="A39" s="57"/>
      <c r="B39" s="58"/>
      <c r="C39" s="58"/>
      <c r="D39" s="58"/>
    </row>
    <row r="40" spans="1:6">
      <c r="A40" s="57"/>
      <c r="B40" s="58"/>
      <c r="C40" s="58"/>
      <c r="D40" s="58"/>
    </row>
    <row r="41" spans="1:6" ht="18.75">
      <c r="A41" s="611" t="s">
        <v>490</v>
      </c>
      <c r="B41" s="611"/>
      <c r="C41" s="611"/>
      <c r="D41" s="611"/>
      <c r="E41" s="611"/>
      <c r="F41" s="611"/>
    </row>
    <row r="42" spans="1:6" ht="18.75">
      <c r="A42" s="611" t="s">
        <v>491</v>
      </c>
      <c r="B42" s="611"/>
      <c r="C42" s="611"/>
      <c r="D42" s="611"/>
      <c r="E42" s="611"/>
      <c r="F42" s="611"/>
    </row>
    <row r="43" spans="1:6" ht="18.75">
      <c r="A43" s="611" t="s">
        <v>492</v>
      </c>
      <c r="B43" s="611"/>
      <c r="C43" s="611"/>
      <c r="D43" s="611"/>
      <c r="E43" s="611"/>
      <c r="F43" s="611"/>
    </row>
    <row r="44" spans="1:6" ht="15.75">
      <c r="A44" s="1"/>
    </row>
    <row r="45" spans="1:6" ht="42.75">
      <c r="A45" s="53" t="s">
        <v>481</v>
      </c>
      <c r="B45" s="53" t="s">
        <v>482</v>
      </c>
      <c r="C45" s="53" t="s">
        <v>493</v>
      </c>
      <c r="D45" s="53" t="s">
        <v>494</v>
      </c>
      <c r="E45" s="54" t="s">
        <v>495</v>
      </c>
      <c r="F45" s="54" t="s">
        <v>496</v>
      </c>
    </row>
    <row r="46" spans="1:6" ht="15">
      <c r="A46" s="87" t="s">
        <v>487</v>
      </c>
      <c r="B46" s="88">
        <f>B34</f>
        <v>457721.01</v>
      </c>
      <c r="C46" s="89">
        <f>B46/29.4*42</f>
        <v>653887.15714285721</v>
      </c>
      <c r="D46" s="90">
        <v>1002165.9</v>
      </c>
      <c r="E46" s="91"/>
      <c r="F46" s="91">
        <v>115370.88</v>
      </c>
    </row>
    <row r="47" spans="1:6" ht="15">
      <c r="A47" s="87" t="s">
        <v>488</v>
      </c>
      <c r="B47" s="88">
        <f>B35</f>
        <v>784169.39</v>
      </c>
      <c r="C47" s="89">
        <f>B47/29.4*42</f>
        <v>1120241.9857142856</v>
      </c>
      <c r="D47" s="90">
        <v>1199141.8</v>
      </c>
      <c r="E47" s="91"/>
      <c r="F47" s="91">
        <v>135610.32</v>
      </c>
    </row>
    <row r="48" spans="1:6" ht="15.75">
      <c r="A48" s="55" t="s">
        <v>489</v>
      </c>
      <c r="B48" s="59">
        <f>SUM(B46:B47)</f>
        <v>1241890.3999999999</v>
      </c>
      <c r="C48" s="59">
        <f>SUM(C46:C47)</f>
        <v>1774129.1428571427</v>
      </c>
      <c r="D48" s="59">
        <f>SUM(D46:D47)</f>
        <v>2201307.7000000002</v>
      </c>
      <c r="E48" s="59">
        <f>SUM(E46:E47)</f>
        <v>0</v>
      </c>
      <c r="F48" s="59">
        <f>SUM(F46:F47)</f>
        <v>250981.2</v>
      </c>
    </row>
    <row r="50" spans="1:12" ht="21" customHeight="1">
      <c r="A50" s="776" t="s">
        <v>497</v>
      </c>
      <c r="B50" s="776"/>
      <c r="C50" s="776"/>
      <c r="D50" s="776"/>
      <c r="E50" s="777"/>
      <c r="F50" s="777"/>
    </row>
    <row r="51" spans="1:12" ht="42.75">
      <c r="A51" s="60"/>
      <c r="B51" s="53" t="s">
        <v>482</v>
      </c>
      <c r="C51" s="61" t="s">
        <v>498</v>
      </c>
      <c r="D51" s="62" t="s">
        <v>499</v>
      </c>
    </row>
    <row r="52" spans="1:12" ht="38.25">
      <c r="A52" s="92" t="s">
        <v>500</v>
      </c>
      <c r="B52" s="84">
        <f>B48</f>
        <v>1241890.3999999999</v>
      </c>
      <c r="C52" s="85">
        <v>10.8</v>
      </c>
      <c r="D52" s="84">
        <f>B52*C52</f>
        <v>13412416.32</v>
      </c>
      <c r="E52" s="10"/>
      <c r="F52" s="10"/>
    </row>
    <row r="53" spans="1:12" ht="38.25">
      <c r="A53" s="92" t="s">
        <v>501</v>
      </c>
      <c r="B53" s="84">
        <f>C48+D48+E48+F48</f>
        <v>4226418.0428571431</v>
      </c>
      <c r="C53" s="7">
        <v>1</v>
      </c>
      <c r="D53" s="84">
        <f>B53*C53</f>
        <v>4226418.0428571431</v>
      </c>
    </row>
    <row r="54" spans="1:12">
      <c r="A54" s="773" t="s">
        <v>502</v>
      </c>
      <c r="B54" s="774"/>
      <c r="C54" s="775"/>
      <c r="D54" s="93">
        <f>D53/D52</f>
        <v>0.31511235127371462</v>
      </c>
    </row>
    <row r="56" spans="1:12" ht="13.5">
      <c r="A56" s="63"/>
      <c r="B56" s="772" t="s">
        <v>151</v>
      </c>
      <c r="C56" s="772"/>
      <c r="D56" s="772"/>
      <c r="E56" s="772"/>
      <c r="F56" s="772"/>
      <c r="G56" s="772"/>
      <c r="H56" s="772"/>
      <c r="I56" s="772"/>
      <c r="J56" s="772"/>
      <c r="K56" s="64"/>
    </row>
    <row r="57" spans="1:12">
      <c r="A57" s="63"/>
      <c r="B57" s="65"/>
      <c r="C57" s="66"/>
      <c r="D57" s="66"/>
      <c r="E57" s="65"/>
      <c r="F57" s="65"/>
      <c r="G57" s="66"/>
      <c r="H57" s="66"/>
      <c r="I57" s="66"/>
      <c r="J57" s="66"/>
      <c r="K57" s="67"/>
    </row>
    <row r="58" spans="1:12" ht="35.25" customHeight="1">
      <c r="A58" s="778" t="s">
        <v>152</v>
      </c>
      <c r="B58" s="779"/>
      <c r="C58" s="69" t="s">
        <v>503</v>
      </c>
      <c r="D58" s="69" t="s">
        <v>504</v>
      </c>
      <c r="E58" s="68" t="s">
        <v>505</v>
      </c>
      <c r="F58" s="68" t="s">
        <v>506</v>
      </c>
      <c r="G58" s="69" t="s">
        <v>507</v>
      </c>
      <c r="H58" s="69" t="s">
        <v>508</v>
      </c>
      <c r="I58" s="70" t="s">
        <v>509</v>
      </c>
      <c r="J58" s="70" t="s">
        <v>510</v>
      </c>
      <c r="K58" s="69" t="s">
        <v>511</v>
      </c>
      <c r="L58" s="9" t="s">
        <v>588</v>
      </c>
    </row>
    <row r="59" spans="1:12">
      <c r="A59" s="68">
        <v>1</v>
      </c>
      <c r="B59" s="68">
        <v>2</v>
      </c>
      <c r="C59" s="69">
        <v>3</v>
      </c>
      <c r="D59" s="69">
        <v>4</v>
      </c>
      <c r="E59" s="68">
        <v>5</v>
      </c>
      <c r="F59" s="68">
        <v>6</v>
      </c>
      <c r="G59" s="69">
        <v>7</v>
      </c>
      <c r="H59" s="69">
        <v>8</v>
      </c>
      <c r="I59" s="70">
        <v>9</v>
      </c>
      <c r="J59" s="70">
        <v>10</v>
      </c>
      <c r="K59" s="70">
        <v>11</v>
      </c>
      <c r="L59" s="9"/>
    </row>
    <row r="60" spans="1:12" ht="41.25" customHeight="1" thickBot="1">
      <c r="A60" s="780" t="s">
        <v>512</v>
      </c>
      <c r="B60" s="781"/>
      <c r="C60" s="73">
        <v>168.3</v>
      </c>
      <c r="D60" s="71">
        <f>F36</f>
        <v>669.44927976041924</v>
      </c>
      <c r="E60" s="22">
        <f>D60*31.51%</f>
        <v>210.94346805250811</v>
      </c>
      <c r="F60" s="21">
        <f>(D60+E60)*30.2%</f>
        <v>265.87860983950407</v>
      </c>
      <c r="G60" s="22">
        <f>(D60+E60)*0.12%</f>
        <v>1.0564712973755128</v>
      </c>
      <c r="H60" s="21">
        <f>C60+D60+E60+F60+G60</f>
        <v>1315.6278289498068</v>
      </c>
      <c r="I60" s="22">
        <f>H60*20%</f>
        <v>263.1255657899614</v>
      </c>
      <c r="J60" s="22">
        <f>H60+I60</f>
        <v>1578.7533947397683</v>
      </c>
      <c r="K60" s="72">
        <f>J60</f>
        <v>1578.7533947397683</v>
      </c>
      <c r="L60" s="9">
        <v>1580</v>
      </c>
    </row>
    <row r="61" spans="1:12">
      <c r="A61" t="s">
        <v>513</v>
      </c>
    </row>
    <row r="63" spans="1:12" ht="13.5">
      <c r="A63" s="63"/>
      <c r="B63" s="772" t="s">
        <v>151</v>
      </c>
      <c r="C63" s="772"/>
      <c r="D63" s="772"/>
      <c r="E63" s="772"/>
      <c r="F63" s="772"/>
      <c r="G63" s="772"/>
      <c r="H63" s="772"/>
      <c r="I63" s="772"/>
      <c r="J63" s="772"/>
    </row>
    <row r="64" spans="1:12">
      <c r="A64" s="63"/>
      <c r="B64" s="65"/>
      <c r="C64" s="66"/>
      <c r="D64" s="66"/>
      <c r="E64" s="65"/>
      <c r="F64" s="65"/>
      <c r="G64" s="66"/>
      <c r="H64" s="66"/>
      <c r="I64" s="66"/>
      <c r="J64" s="66"/>
    </row>
    <row r="65" spans="1:11" ht="21.75">
      <c r="A65" s="778" t="s">
        <v>152</v>
      </c>
      <c r="B65" s="779"/>
      <c r="C65" s="69" t="s">
        <v>503</v>
      </c>
      <c r="D65" s="69" t="s">
        <v>504</v>
      </c>
      <c r="E65" s="68" t="s">
        <v>505</v>
      </c>
      <c r="F65" s="68" t="s">
        <v>506</v>
      </c>
      <c r="G65" s="69" t="s">
        <v>507</v>
      </c>
      <c r="H65" s="69" t="s">
        <v>508</v>
      </c>
      <c r="I65" s="70" t="s">
        <v>509</v>
      </c>
      <c r="J65" s="70" t="s">
        <v>510</v>
      </c>
      <c r="K65" s="9" t="s">
        <v>588</v>
      </c>
    </row>
    <row r="66" spans="1:11">
      <c r="A66" s="68">
        <v>1</v>
      </c>
      <c r="B66" s="68">
        <v>2</v>
      </c>
      <c r="C66" s="69">
        <v>3</v>
      </c>
      <c r="D66" s="69">
        <v>4</v>
      </c>
      <c r="E66" s="68">
        <v>5</v>
      </c>
      <c r="F66" s="68">
        <v>6</v>
      </c>
      <c r="G66" s="69">
        <v>7</v>
      </c>
      <c r="H66" s="69">
        <v>8</v>
      </c>
      <c r="I66" s="70">
        <v>9</v>
      </c>
      <c r="J66" s="70">
        <v>10</v>
      </c>
      <c r="K66" s="9"/>
    </row>
    <row r="67" spans="1:11" ht="37.5" customHeight="1" thickBot="1">
      <c r="A67" s="780" t="s">
        <v>522</v>
      </c>
      <c r="B67" s="781"/>
      <c r="C67" s="73"/>
      <c r="D67" s="71">
        <f>F36/2</f>
        <v>334.72463988020962</v>
      </c>
      <c r="E67" s="22">
        <f>D67*31.51%</f>
        <v>105.47173402625405</v>
      </c>
      <c r="F67" s="21">
        <f>(D67+E67)*30.2%</f>
        <v>132.93930491975203</v>
      </c>
      <c r="G67" s="22">
        <f>(D67+E67)*0.12%</f>
        <v>0.52823564868775641</v>
      </c>
      <c r="H67" s="21">
        <f>C67+D67+E67+F67+G67</f>
        <v>573.66391447490355</v>
      </c>
      <c r="I67" s="22">
        <f>H67*20%</f>
        <v>114.73278289498072</v>
      </c>
      <c r="J67" s="22">
        <f>H67+I67</f>
        <v>688.39669736988424</v>
      </c>
      <c r="K67" s="9">
        <v>690</v>
      </c>
    </row>
  </sheetData>
  <mergeCells count="18">
    <mergeCell ref="B63:J63"/>
    <mergeCell ref="A65:B65"/>
    <mergeCell ref="A67:B67"/>
    <mergeCell ref="A60:B60"/>
    <mergeCell ref="A58:B58"/>
    <mergeCell ref="B56:J56"/>
    <mergeCell ref="A31:F31"/>
    <mergeCell ref="A41:F41"/>
    <mergeCell ref="A42:F42"/>
    <mergeCell ref="A43:F43"/>
    <mergeCell ref="A54:C54"/>
    <mergeCell ref="A50:F50"/>
    <mergeCell ref="A1:C1"/>
    <mergeCell ref="A2:C2"/>
    <mergeCell ref="A19:F19"/>
    <mergeCell ref="A20:F20"/>
    <mergeCell ref="A30:F30"/>
    <mergeCell ref="A4:B4"/>
  </mergeCells>
  <pageMargins left="0.19685039370078741" right="0.11811023622047245" top="0.15748031496062992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4"/>
  <sheetViews>
    <sheetView workbookViewId="0">
      <selection activeCell="A166" sqref="A166:A195"/>
    </sheetView>
  </sheetViews>
  <sheetFormatPr defaultRowHeight="12.75"/>
  <cols>
    <col min="1" max="1" width="12.5703125" style="200" customWidth="1"/>
    <col min="2" max="2" width="9.140625" style="312"/>
    <col min="3" max="3" width="51" style="312" customWidth="1"/>
    <col min="4" max="4" width="12.85546875" style="257" customWidth="1"/>
    <col min="5" max="5" width="13.42578125" style="260" customWidth="1"/>
  </cols>
  <sheetData>
    <row r="1" spans="1:5" ht="16.5">
      <c r="B1" s="342"/>
      <c r="C1" s="342"/>
      <c r="D1" s="347" t="s">
        <v>576</v>
      </c>
    </row>
    <row r="2" spans="1:5" ht="15.75">
      <c r="B2" s="343"/>
      <c r="C2" s="343"/>
      <c r="D2" s="853" t="s">
        <v>884</v>
      </c>
      <c r="E2" s="854"/>
    </row>
    <row r="3" spans="1:5" ht="15.75">
      <c r="B3" s="344"/>
      <c r="C3" s="344"/>
      <c r="D3" s="348"/>
    </row>
    <row r="4" spans="1:5" ht="15.75">
      <c r="B4" s="344"/>
      <c r="C4" s="344"/>
      <c r="D4" s="348"/>
    </row>
    <row r="5" spans="1:5" ht="18.75">
      <c r="B5" s="611" t="s">
        <v>154</v>
      </c>
      <c r="C5" s="611"/>
      <c r="D5" s="611"/>
    </row>
    <row r="6" spans="1:5" ht="13.5">
      <c r="A6" s="855" t="s">
        <v>305</v>
      </c>
      <c r="B6" s="856"/>
      <c r="C6" s="856"/>
      <c r="D6" s="856"/>
      <c r="E6" s="856"/>
    </row>
    <row r="7" spans="1:5">
      <c r="A7" s="857" t="s">
        <v>885</v>
      </c>
      <c r="B7" s="857"/>
      <c r="C7" s="857"/>
      <c r="D7" s="857"/>
      <c r="E7" s="857"/>
    </row>
    <row r="8" spans="1:5" ht="14.25" customHeight="1">
      <c r="A8" s="19" t="s">
        <v>160</v>
      </c>
      <c r="B8" s="858" t="s">
        <v>155</v>
      </c>
      <c r="C8" s="859"/>
      <c r="D8" s="8" t="s">
        <v>20</v>
      </c>
      <c r="E8" s="250" t="s">
        <v>550</v>
      </c>
    </row>
    <row r="9" spans="1:5" ht="15.75" customHeight="1">
      <c r="A9" s="338"/>
      <c r="B9" s="860" t="s">
        <v>742</v>
      </c>
      <c r="C9" s="861"/>
      <c r="D9" s="862"/>
      <c r="E9" s="365"/>
    </row>
    <row r="10" spans="1:5" ht="15.75">
      <c r="A10" s="135" t="s">
        <v>169</v>
      </c>
      <c r="B10" s="809" t="s">
        <v>1489</v>
      </c>
      <c r="C10" s="852"/>
      <c r="D10" s="349" t="s">
        <v>839</v>
      </c>
      <c r="E10" s="356">
        <f>КАЛЬКУЛЯЦИЯ!K6</f>
        <v>400</v>
      </c>
    </row>
    <row r="11" spans="1:5" ht="18" customHeight="1">
      <c r="A11" s="135" t="s">
        <v>577</v>
      </c>
      <c r="B11" s="809" t="s">
        <v>911</v>
      </c>
      <c r="C11" s="852"/>
      <c r="D11" s="349"/>
      <c r="E11" s="357">
        <f>КАЛЬКУЛЯЦИЯ!K7</f>
        <v>1150</v>
      </c>
    </row>
    <row r="12" spans="1:5" ht="15.75">
      <c r="A12" s="135" t="s">
        <v>170</v>
      </c>
      <c r="B12" s="809" t="s">
        <v>912</v>
      </c>
      <c r="C12" s="852"/>
      <c r="D12" s="349"/>
      <c r="E12" s="357">
        <f>КАЛЬКУЛЯЦИЯ!K8</f>
        <v>340</v>
      </c>
    </row>
    <row r="13" spans="1:5" ht="15.75">
      <c r="A13" s="135" t="s">
        <v>215</v>
      </c>
      <c r="B13" s="809" t="s">
        <v>914</v>
      </c>
      <c r="C13" s="852"/>
      <c r="D13" s="349"/>
      <c r="E13" s="357">
        <f>КАЛЬКУЛЯЦИЯ!K9</f>
        <v>520</v>
      </c>
    </row>
    <row r="14" spans="1:5" ht="15.75">
      <c r="A14" s="135" t="s">
        <v>216</v>
      </c>
      <c r="B14" s="800" t="s">
        <v>217</v>
      </c>
      <c r="C14" s="818"/>
      <c r="D14" s="349"/>
      <c r="E14" s="357">
        <f>КАЛЬКУЛЯЦИЯ!K10</f>
        <v>230</v>
      </c>
    </row>
    <row r="15" spans="1:5" ht="15.75">
      <c r="A15" s="135" t="s">
        <v>836</v>
      </c>
      <c r="B15" s="800" t="s">
        <v>837</v>
      </c>
      <c r="C15" s="818"/>
      <c r="D15" s="349"/>
      <c r="E15" s="357">
        <f>КАЛЬКУЛЯЦИЯ!K11</f>
        <v>1560</v>
      </c>
    </row>
    <row r="16" spans="1:5" ht="15.75">
      <c r="A16" s="139" t="s">
        <v>913</v>
      </c>
      <c r="B16" s="386" t="s">
        <v>915</v>
      </c>
      <c r="C16" s="387"/>
      <c r="D16" s="349"/>
      <c r="E16" s="357">
        <f>КАЛЬКУЛЯЦИЯ!K12</f>
        <v>490</v>
      </c>
    </row>
    <row r="17" spans="1:5" ht="15.75">
      <c r="A17" s="139" t="s">
        <v>916</v>
      </c>
      <c r="B17" s="204" t="s">
        <v>917</v>
      </c>
      <c r="C17" s="387"/>
      <c r="D17" s="349"/>
      <c r="E17" s="357">
        <f>КАЛЬКУЛЯЦИЯ!K13</f>
        <v>710</v>
      </c>
    </row>
    <row r="18" spans="1:5" ht="15.75">
      <c r="A18" s="139" t="s">
        <v>918</v>
      </c>
      <c r="B18" s="204" t="s">
        <v>919</v>
      </c>
      <c r="C18" s="387"/>
      <c r="D18" s="349"/>
      <c r="E18" s="357">
        <f>КАЛЬКУЛЯЦИЯ!K14</f>
        <v>820</v>
      </c>
    </row>
    <row r="19" spans="1:5" ht="19.5">
      <c r="A19" s="206"/>
      <c r="B19" s="863" t="s">
        <v>743</v>
      </c>
      <c r="C19" s="864"/>
      <c r="D19" s="351"/>
      <c r="E19" s="337"/>
    </row>
    <row r="20" spans="1:5" ht="15.75">
      <c r="A20" s="135" t="s">
        <v>437</v>
      </c>
      <c r="B20" s="809" t="s">
        <v>920</v>
      </c>
      <c r="C20" s="852"/>
      <c r="D20" s="349"/>
      <c r="E20" s="357">
        <f>КАЛЬКУЛЯЦИЯ!K16</f>
        <v>290</v>
      </c>
    </row>
    <row r="21" spans="1:5" ht="18.75" customHeight="1">
      <c r="A21" s="136" t="s">
        <v>633</v>
      </c>
      <c r="B21" s="785" t="s">
        <v>921</v>
      </c>
      <c r="C21" s="786"/>
      <c r="D21" s="349"/>
      <c r="E21" s="357">
        <f>КАЛЬКУЛЯЦИЯ!K17</f>
        <v>370</v>
      </c>
    </row>
    <row r="22" spans="1:5" ht="18.75" customHeight="1">
      <c r="A22" s="137" t="s">
        <v>632</v>
      </c>
      <c r="B22" s="785" t="s">
        <v>922</v>
      </c>
      <c r="C22" s="786"/>
      <c r="D22" s="349"/>
      <c r="E22" s="357">
        <f>КАЛЬКУЛЯЦИЯ!K18</f>
        <v>330</v>
      </c>
    </row>
    <row r="23" spans="1:5" ht="34.5" customHeight="1">
      <c r="A23" s="137" t="s">
        <v>634</v>
      </c>
      <c r="B23" s="785" t="s">
        <v>581</v>
      </c>
      <c r="C23" s="786"/>
      <c r="D23" s="349"/>
      <c r="E23" s="357">
        <f>КАЛЬКУЛЯЦИЯ!K19</f>
        <v>400</v>
      </c>
    </row>
    <row r="24" spans="1:5" ht="30.75" customHeight="1">
      <c r="A24" s="137" t="s">
        <v>635</v>
      </c>
      <c r="B24" s="785" t="s">
        <v>924</v>
      </c>
      <c r="C24" s="786"/>
      <c r="D24" s="349"/>
      <c r="E24" s="357">
        <f>КАЛЬКУЛЯЦИЯ!K20</f>
        <v>390</v>
      </c>
    </row>
    <row r="25" spans="1:5" ht="35.25" customHeight="1">
      <c r="A25" s="137" t="s">
        <v>438</v>
      </c>
      <c r="B25" s="785" t="s">
        <v>923</v>
      </c>
      <c r="C25" s="786"/>
      <c r="D25" s="349"/>
      <c r="E25" s="357">
        <f>КАЛЬКУЛЯЦИЯ!K21</f>
        <v>420</v>
      </c>
    </row>
    <row r="26" spans="1:5" ht="33.75" customHeight="1">
      <c r="A26" s="137" t="s">
        <v>439</v>
      </c>
      <c r="B26" s="785" t="s">
        <v>925</v>
      </c>
      <c r="C26" s="786"/>
      <c r="D26" s="349"/>
      <c r="E26" s="357">
        <f>КАЛЬКУЛЯЦИЯ!K22</f>
        <v>380</v>
      </c>
    </row>
    <row r="27" spans="1:5" ht="19.5">
      <c r="A27" s="139"/>
      <c r="B27" s="866" t="s">
        <v>637</v>
      </c>
      <c r="C27" s="866"/>
      <c r="D27" s="866"/>
      <c r="E27" s="357"/>
    </row>
    <row r="28" spans="1:5" ht="15.75">
      <c r="A28" s="138" t="s">
        <v>196</v>
      </c>
      <c r="B28" s="802" t="s">
        <v>926</v>
      </c>
      <c r="C28" s="786"/>
      <c r="D28" s="349"/>
      <c r="E28" s="357">
        <f>КАЛЬКУЛЯЦИЯ!K25</f>
        <v>400</v>
      </c>
    </row>
    <row r="29" spans="1:5" ht="15.75">
      <c r="A29" s="139" t="s">
        <v>87</v>
      </c>
      <c r="B29" s="800" t="s">
        <v>927</v>
      </c>
      <c r="C29" s="818"/>
      <c r="D29" s="349"/>
      <c r="E29" s="357">
        <f>КАЛЬКУЛЯЦИЯ!K26</f>
        <v>200</v>
      </c>
    </row>
    <row r="30" spans="1:5" ht="15.75">
      <c r="A30" s="139" t="s">
        <v>928</v>
      </c>
      <c r="B30" s="386" t="s">
        <v>929</v>
      </c>
      <c r="C30" s="387"/>
      <c r="D30" s="349"/>
      <c r="E30" s="357">
        <f>КАЛЬКУЛЯЦИЯ!K27</f>
        <v>200</v>
      </c>
    </row>
    <row r="31" spans="1:5" ht="15.75">
      <c r="A31" s="135" t="s">
        <v>199</v>
      </c>
      <c r="B31" s="809" t="s">
        <v>930</v>
      </c>
      <c r="C31" s="801"/>
      <c r="D31" s="349"/>
      <c r="E31" s="357">
        <f>КАЛЬКУЛЯЦИЯ!K28</f>
        <v>400</v>
      </c>
    </row>
    <row r="32" spans="1:5" ht="15.75">
      <c r="A32" s="135" t="s">
        <v>200</v>
      </c>
      <c r="B32" s="809" t="s">
        <v>931</v>
      </c>
      <c r="C32" s="801"/>
      <c r="D32" s="349"/>
      <c r="E32" s="357">
        <f>КАЛЬКУЛЯЦИЯ!K29</f>
        <v>340</v>
      </c>
    </row>
    <row r="33" spans="1:5" ht="15.75">
      <c r="A33" s="135" t="s">
        <v>202</v>
      </c>
      <c r="B33" s="809" t="s">
        <v>932</v>
      </c>
      <c r="C33" s="801"/>
      <c r="D33" s="349"/>
      <c r="E33" s="357">
        <f>КАЛЬКУЛЯЦИЯ!K30</f>
        <v>170</v>
      </c>
    </row>
    <row r="34" spans="1:5" ht="33" customHeight="1">
      <c r="A34" s="135" t="s">
        <v>203</v>
      </c>
      <c r="B34" s="810" t="s">
        <v>933</v>
      </c>
      <c r="C34" s="786"/>
      <c r="D34" s="349"/>
      <c r="E34" s="357">
        <f>КАЛЬКУЛЯЦИЯ!K31</f>
        <v>200</v>
      </c>
    </row>
    <row r="35" spans="1:5" ht="15.75">
      <c r="A35" s="135" t="s">
        <v>204</v>
      </c>
      <c r="B35" s="809" t="s">
        <v>934</v>
      </c>
      <c r="C35" s="801"/>
      <c r="D35" s="349"/>
      <c r="E35" s="357">
        <f>КАЛЬКУЛЯЦИЯ!K32</f>
        <v>400</v>
      </c>
    </row>
    <row r="36" spans="1:5" ht="18.75" customHeight="1">
      <c r="A36" s="135" t="s">
        <v>205</v>
      </c>
      <c r="B36" s="810" t="s">
        <v>935</v>
      </c>
      <c r="C36" s="786"/>
      <c r="D36" s="349"/>
      <c r="E36" s="357">
        <f>КАЛЬКУЛЯЦИЯ!K33</f>
        <v>370</v>
      </c>
    </row>
    <row r="37" spans="1:5" ht="15.75">
      <c r="A37" s="135" t="s">
        <v>206</v>
      </c>
      <c r="B37" s="809" t="s">
        <v>886</v>
      </c>
      <c r="C37" s="801"/>
      <c r="D37" s="349"/>
      <c r="E37" s="357">
        <f>КАЛЬКУЛЯЦИЯ!K34</f>
        <v>110</v>
      </c>
    </row>
    <row r="38" spans="1:5" ht="35.25" customHeight="1">
      <c r="A38" s="135" t="s">
        <v>219</v>
      </c>
      <c r="B38" s="810" t="s">
        <v>936</v>
      </c>
      <c r="C38" s="786"/>
      <c r="D38" s="349"/>
      <c r="E38" s="357">
        <f>КАЛЬКУЛЯЦИЯ!K35</f>
        <v>470</v>
      </c>
    </row>
    <row r="39" spans="1:5" ht="15.75">
      <c r="A39" s="135" t="s">
        <v>221</v>
      </c>
      <c r="B39" s="809" t="s">
        <v>937</v>
      </c>
      <c r="C39" s="801"/>
      <c r="D39" s="349"/>
      <c r="E39" s="357">
        <f>КАЛЬКУЛЯЦИЯ!K36</f>
        <v>400</v>
      </c>
    </row>
    <row r="40" spans="1:5" ht="15.75">
      <c r="A40" s="135" t="s">
        <v>222</v>
      </c>
      <c r="B40" s="809" t="s">
        <v>938</v>
      </c>
      <c r="C40" s="801"/>
      <c r="D40" s="349"/>
      <c r="E40" s="357">
        <f>КАЛЬКУЛЯЦИЯ!K37</f>
        <v>390</v>
      </c>
    </row>
    <row r="41" spans="1:5" ht="15.75">
      <c r="A41" s="135" t="s">
        <v>224</v>
      </c>
      <c r="B41" s="809" t="s">
        <v>939</v>
      </c>
      <c r="C41" s="801"/>
      <c r="D41" s="349"/>
      <c r="E41" s="357">
        <f>КАЛЬКУЛЯЦИЯ!K38</f>
        <v>390</v>
      </c>
    </row>
    <row r="42" spans="1:5" ht="32.25" customHeight="1">
      <c r="A42" s="135" t="s">
        <v>225</v>
      </c>
      <c r="B42" s="810" t="s">
        <v>940</v>
      </c>
      <c r="C42" s="786"/>
      <c r="D42" s="349"/>
      <c r="E42" s="357">
        <f>КАЛЬКУЛЯЦИЯ!K39</f>
        <v>400</v>
      </c>
    </row>
    <row r="43" spans="1:5" ht="15.75">
      <c r="A43" s="135" t="s">
        <v>227</v>
      </c>
      <c r="B43" s="809" t="s">
        <v>941</v>
      </c>
      <c r="C43" s="801"/>
      <c r="D43" s="349"/>
      <c r="E43" s="357">
        <f>КАЛЬКУЛЯЦИЯ!K40</f>
        <v>370</v>
      </c>
    </row>
    <row r="44" spans="1:5" ht="15.75">
      <c r="A44" s="135" t="s">
        <v>228</v>
      </c>
      <c r="B44" s="809" t="s">
        <v>942</v>
      </c>
      <c r="C44" s="801"/>
      <c r="D44" s="349"/>
      <c r="E44" s="357">
        <f>КАЛЬКУЛЯЦИЯ!K41</f>
        <v>530</v>
      </c>
    </row>
    <row r="45" spans="1:5" ht="15.75">
      <c r="A45" s="135" t="s">
        <v>229</v>
      </c>
      <c r="B45" s="809" t="s">
        <v>943</v>
      </c>
      <c r="C45" s="801"/>
      <c r="D45" s="349"/>
      <c r="E45" s="357">
        <f>КАЛЬКУЛЯЦИЯ!K42</f>
        <v>350</v>
      </c>
    </row>
    <row r="46" spans="1:5" ht="35.25" customHeight="1">
      <c r="A46" s="135" t="s">
        <v>230</v>
      </c>
      <c r="B46" s="810" t="s">
        <v>944</v>
      </c>
      <c r="C46" s="786"/>
      <c r="D46" s="349"/>
      <c r="E46" s="357">
        <f>КАЛЬКУЛЯЦИЯ!K43</f>
        <v>350</v>
      </c>
    </row>
    <row r="47" spans="1:5" ht="15.75">
      <c r="A47" s="135" t="s">
        <v>231</v>
      </c>
      <c r="B47" s="809" t="s">
        <v>945</v>
      </c>
      <c r="C47" s="801"/>
      <c r="D47" s="349"/>
      <c r="E47" s="357">
        <f>КАЛЬКУЛЯЦИЯ!K44</f>
        <v>370</v>
      </c>
    </row>
    <row r="48" spans="1:5" ht="15.75">
      <c r="A48" s="135" t="s">
        <v>232</v>
      </c>
      <c r="B48" s="809" t="s">
        <v>946</v>
      </c>
      <c r="C48" s="801"/>
      <c r="D48" s="349"/>
      <c r="E48" s="357">
        <f>КАЛЬКУЛЯЦИЯ!K45</f>
        <v>350</v>
      </c>
    </row>
    <row r="49" spans="1:5" ht="15.75">
      <c r="A49" s="135" t="s">
        <v>233</v>
      </c>
      <c r="B49" s="809" t="s">
        <v>947</v>
      </c>
      <c r="C49" s="801"/>
      <c r="D49" s="349"/>
      <c r="E49" s="357">
        <f>КАЛЬКУЛЯЦИЯ!K46</f>
        <v>360</v>
      </c>
    </row>
    <row r="50" spans="1:5" ht="15.75">
      <c r="A50" s="135" t="s">
        <v>234</v>
      </c>
      <c r="B50" s="809" t="s">
        <v>948</v>
      </c>
      <c r="C50" s="801"/>
      <c r="D50" s="349"/>
      <c r="E50" s="357">
        <f>КАЛЬКУЛЯЦИЯ!K47</f>
        <v>370</v>
      </c>
    </row>
    <row r="51" spans="1:5" ht="15.75">
      <c r="A51" s="135" t="s">
        <v>235</v>
      </c>
      <c r="B51" s="809" t="s">
        <v>949</v>
      </c>
      <c r="C51" s="801"/>
      <c r="D51" s="349"/>
      <c r="E51" s="357">
        <f>КАЛЬКУЛЯЦИЯ!K48</f>
        <v>420</v>
      </c>
    </row>
    <row r="52" spans="1:5" ht="15" customHeight="1">
      <c r="A52" s="135" t="s">
        <v>236</v>
      </c>
      <c r="B52" s="810" t="s">
        <v>950</v>
      </c>
      <c r="C52" s="786"/>
      <c r="D52" s="349"/>
      <c r="E52" s="357">
        <f>КАЛЬКУЛЯЦИЯ!K49</f>
        <v>350</v>
      </c>
    </row>
    <row r="53" spans="1:5" ht="16.5" hidden="1" customHeight="1">
      <c r="A53" s="164" t="s">
        <v>238</v>
      </c>
      <c r="B53" s="831" t="s">
        <v>237</v>
      </c>
      <c r="C53" s="832"/>
      <c r="D53" s="350" t="s">
        <v>951</v>
      </c>
      <c r="E53" s="358" t="e">
        <f>КАЛЬКУЛЯЦИЯ!#REF!</f>
        <v>#REF!</v>
      </c>
    </row>
    <row r="54" spans="1:5" ht="15.75">
      <c r="A54" s="135" t="s">
        <v>239</v>
      </c>
      <c r="B54" s="809" t="s">
        <v>954</v>
      </c>
      <c r="C54" s="801"/>
      <c r="D54" s="349"/>
      <c r="E54" s="357">
        <f>КАЛЬКУЛЯЦИЯ!K50</f>
        <v>530</v>
      </c>
    </row>
    <row r="55" spans="1:5" ht="15.75">
      <c r="A55" s="135" t="s">
        <v>240</v>
      </c>
      <c r="B55" s="809" t="s">
        <v>955</v>
      </c>
      <c r="C55" s="801"/>
      <c r="D55" s="349"/>
      <c r="E55" s="357">
        <f>КАЛЬКУЛЯЦИЯ!K51</f>
        <v>750</v>
      </c>
    </row>
    <row r="56" spans="1:5" ht="15.75">
      <c r="A56" s="135" t="s">
        <v>241</v>
      </c>
      <c r="B56" s="809" t="s">
        <v>956</v>
      </c>
      <c r="C56" s="801"/>
      <c r="D56" s="349"/>
      <c r="E56" s="357">
        <f>КАЛЬКУЛЯЦИЯ!K52</f>
        <v>650</v>
      </c>
    </row>
    <row r="57" spans="1:5" ht="15.75">
      <c r="A57" s="135" t="s">
        <v>242</v>
      </c>
      <c r="B57" s="809" t="s">
        <v>957</v>
      </c>
      <c r="C57" s="801"/>
      <c r="D57" s="349"/>
      <c r="E57" s="357">
        <f>КАЛЬКУЛЯЦИЯ!K53</f>
        <v>420</v>
      </c>
    </row>
    <row r="58" spans="1:5" ht="15.75">
      <c r="A58" s="135" t="s">
        <v>243</v>
      </c>
      <c r="B58" s="809" t="s">
        <v>958</v>
      </c>
      <c r="C58" s="801"/>
      <c r="D58" s="349"/>
      <c r="E58" s="357">
        <f>КАЛЬКУЛЯЦИЯ!K54</f>
        <v>380</v>
      </c>
    </row>
    <row r="59" spans="1:5" ht="30.75" customHeight="1">
      <c r="A59" s="135" t="s">
        <v>244</v>
      </c>
      <c r="B59" s="810" t="s">
        <v>936</v>
      </c>
      <c r="C59" s="786"/>
      <c r="D59" s="349"/>
      <c r="E59" s="357">
        <f>КАЛЬКУЛЯЦИЯ!K55</f>
        <v>560</v>
      </c>
    </row>
    <row r="60" spans="1:5" ht="33.75" customHeight="1">
      <c r="A60" s="135" t="s">
        <v>102</v>
      </c>
      <c r="B60" s="810" t="s">
        <v>959</v>
      </c>
      <c r="C60" s="786"/>
      <c r="D60" s="349"/>
      <c r="E60" s="357">
        <f>КАЛЬКУЛЯЦИЯ!K56</f>
        <v>710</v>
      </c>
    </row>
    <row r="61" spans="1:5" ht="33.75" customHeight="1">
      <c r="A61" s="135" t="s">
        <v>103</v>
      </c>
      <c r="B61" s="810" t="s">
        <v>960</v>
      </c>
      <c r="C61" s="786"/>
      <c r="D61" s="349"/>
      <c r="E61" s="357">
        <f>КАЛЬКУЛЯЦИЯ!K57</f>
        <v>710</v>
      </c>
    </row>
    <row r="62" spans="1:5" ht="30.75" customHeight="1">
      <c r="A62" s="135" t="s">
        <v>76</v>
      </c>
      <c r="B62" s="851" t="s">
        <v>961</v>
      </c>
      <c r="C62" s="786"/>
      <c r="D62" s="349"/>
      <c r="E62" s="357">
        <f>КАЛЬКУЛЯЦИЯ!K58</f>
        <v>710</v>
      </c>
    </row>
    <row r="63" spans="1:5" ht="31.5" customHeight="1">
      <c r="A63" s="135" t="s">
        <v>77</v>
      </c>
      <c r="B63" s="851" t="s">
        <v>962</v>
      </c>
      <c r="C63" s="786"/>
      <c r="D63" s="349"/>
      <c r="E63" s="357">
        <f>КАЛЬКУЛЯЦИЯ!K59</f>
        <v>710</v>
      </c>
    </row>
    <row r="64" spans="1:5" ht="33" customHeight="1">
      <c r="A64" s="135" t="s">
        <v>246</v>
      </c>
      <c r="B64" s="851" t="s">
        <v>963</v>
      </c>
      <c r="C64" s="786"/>
      <c r="D64" s="349"/>
      <c r="E64" s="357">
        <f>КАЛЬКУЛЯЦИЯ!K60</f>
        <v>710</v>
      </c>
    </row>
    <row r="65" spans="1:5" ht="30" customHeight="1">
      <c r="A65" s="135" t="s">
        <v>247</v>
      </c>
      <c r="B65" s="851" t="s">
        <v>964</v>
      </c>
      <c r="C65" s="786"/>
      <c r="D65" s="349"/>
      <c r="E65" s="357">
        <f>КАЛЬКУЛЯЦИЯ!K61</f>
        <v>710</v>
      </c>
    </row>
    <row r="66" spans="1:5" ht="33" customHeight="1">
      <c r="A66" s="135" t="s">
        <v>207</v>
      </c>
      <c r="B66" s="851" t="s">
        <v>965</v>
      </c>
      <c r="C66" s="786"/>
      <c r="D66" s="349"/>
      <c r="E66" s="357">
        <f>КАЛЬКУЛЯЦИЯ!K62</f>
        <v>720</v>
      </c>
    </row>
    <row r="67" spans="1:5" ht="15.75">
      <c r="A67" s="135" t="s">
        <v>208</v>
      </c>
      <c r="B67" s="809" t="s">
        <v>966</v>
      </c>
      <c r="C67" s="801"/>
      <c r="D67" s="349"/>
      <c r="E67" s="357">
        <f>КАЛЬКУЛЯЦИЯ!K63</f>
        <v>170</v>
      </c>
    </row>
    <row r="68" spans="1:5" ht="36.75" customHeight="1">
      <c r="A68" s="135" t="s">
        <v>209</v>
      </c>
      <c r="B68" s="810" t="s">
        <v>967</v>
      </c>
      <c r="C68" s="786"/>
      <c r="D68" s="349"/>
      <c r="E68" s="357">
        <f>КАЛЬКУЛЯЦИЯ!K64</f>
        <v>100</v>
      </c>
    </row>
    <row r="69" spans="1:5" ht="15.75">
      <c r="A69" s="135" t="s">
        <v>210</v>
      </c>
      <c r="B69" s="809" t="s">
        <v>968</v>
      </c>
      <c r="C69" s="801"/>
      <c r="D69" s="349"/>
      <c r="E69" s="357">
        <f>КАЛЬКУЛЯЦИЯ!K65</f>
        <v>100</v>
      </c>
    </row>
    <row r="70" spans="1:5" ht="32.25" customHeight="1">
      <c r="A70" s="135" t="s">
        <v>251</v>
      </c>
      <c r="B70" s="810" t="s">
        <v>969</v>
      </c>
      <c r="C70" s="786"/>
      <c r="D70" s="349"/>
      <c r="E70" s="357">
        <f>КАЛЬКУЛЯЦИЯ!K66</f>
        <v>110</v>
      </c>
    </row>
    <row r="71" spans="1:5" ht="15.75">
      <c r="A71" s="135" t="s">
        <v>252</v>
      </c>
      <c r="B71" s="800" t="s">
        <v>970</v>
      </c>
      <c r="C71" s="801"/>
      <c r="D71" s="349"/>
      <c r="E71" s="357">
        <f>КАЛЬКУЛЯЦИЯ!K67</f>
        <v>1260</v>
      </c>
    </row>
    <row r="72" spans="1:5" ht="18.75" customHeight="1">
      <c r="A72" s="139" t="s">
        <v>315</v>
      </c>
      <c r="B72" s="800" t="s">
        <v>971</v>
      </c>
      <c r="C72" s="818"/>
      <c r="D72" s="349"/>
      <c r="E72" s="357">
        <f>КАЛЬКУЛЯЦИЯ!K68</f>
        <v>220</v>
      </c>
    </row>
    <row r="73" spans="1:5" ht="18.75" customHeight="1">
      <c r="A73" s="139" t="s">
        <v>1110</v>
      </c>
      <c r="B73" s="386" t="s">
        <v>972</v>
      </c>
      <c r="C73" s="387"/>
      <c r="D73" s="349"/>
      <c r="E73" s="357">
        <f>КАЛЬКУЛЯЦИЯ!K69</f>
        <v>220</v>
      </c>
    </row>
    <row r="74" spans="1:5" ht="15.75">
      <c r="A74" s="135" t="s">
        <v>316</v>
      </c>
      <c r="B74" s="850" t="s">
        <v>872</v>
      </c>
      <c r="C74" s="786"/>
      <c r="D74" s="349"/>
      <c r="E74" s="357">
        <f>КАЛЬКУЛЯЦИЯ!K70</f>
        <v>200</v>
      </c>
    </row>
    <row r="75" spans="1:5" ht="15.75">
      <c r="A75" s="135" t="s">
        <v>317</v>
      </c>
      <c r="B75" s="810" t="s">
        <v>875</v>
      </c>
      <c r="C75" s="786"/>
      <c r="D75" s="349"/>
      <c r="E75" s="357">
        <f>КАЛЬКУЛЯЦИЯ!K71</f>
        <v>100</v>
      </c>
    </row>
    <row r="76" spans="1:5" ht="15.75">
      <c r="A76" s="135" t="s">
        <v>638</v>
      </c>
      <c r="B76" s="809" t="s">
        <v>873</v>
      </c>
      <c r="C76" s="801"/>
      <c r="D76" s="349"/>
      <c r="E76" s="357">
        <f>КАЛЬКУЛЯЦИЯ!K72</f>
        <v>100</v>
      </c>
    </row>
    <row r="77" spans="1:5" ht="47.25" customHeight="1">
      <c r="A77" s="139" t="s">
        <v>639</v>
      </c>
      <c r="B77" s="802" t="s">
        <v>870</v>
      </c>
      <c r="C77" s="786"/>
      <c r="D77" s="349"/>
      <c r="E77" s="357">
        <v>140</v>
      </c>
    </row>
    <row r="78" spans="1:5" ht="47.25" customHeight="1">
      <c r="A78" s="139" t="s">
        <v>640</v>
      </c>
      <c r="B78" s="845" t="s">
        <v>871</v>
      </c>
      <c r="C78" s="801"/>
      <c r="D78" s="349"/>
      <c r="E78" s="357">
        <v>140</v>
      </c>
    </row>
    <row r="79" spans="1:5" ht="81" customHeight="1">
      <c r="A79" s="135" t="s">
        <v>795</v>
      </c>
      <c r="B79" s="802" t="s">
        <v>1111</v>
      </c>
      <c r="C79" s="786"/>
      <c r="D79" s="349"/>
      <c r="E79" s="357">
        <f>КАЛЬКУЛЯЦИЯ!K75</f>
        <v>190</v>
      </c>
    </row>
    <row r="80" spans="1:5" ht="17.25" customHeight="1">
      <c r="A80" s="135" t="s">
        <v>796</v>
      </c>
      <c r="B80" s="850" t="s">
        <v>798</v>
      </c>
      <c r="C80" s="786"/>
      <c r="D80" s="349"/>
      <c r="E80" s="357">
        <f>КАЛЬКУЛЯЦИЯ!K76</f>
        <v>460</v>
      </c>
    </row>
    <row r="81" spans="1:5" ht="31.5" customHeight="1">
      <c r="A81" s="135" t="s">
        <v>797</v>
      </c>
      <c r="B81" s="850" t="s">
        <v>807</v>
      </c>
      <c r="C81" s="786"/>
      <c r="D81" s="349"/>
      <c r="E81" s="357">
        <f>КАЛЬКУЛЯЦИЯ!K77</f>
        <v>1310</v>
      </c>
    </row>
    <row r="82" spans="1:5" ht="31.5" customHeight="1">
      <c r="A82" s="135" t="s">
        <v>869</v>
      </c>
      <c r="B82" s="865" t="s">
        <v>810</v>
      </c>
      <c r="C82" s="786"/>
      <c r="D82" s="349"/>
      <c r="E82" s="357">
        <f>КАЛЬКУЛЯЦИЯ!K78</f>
        <v>460</v>
      </c>
    </row>
    <row r="83" spans="1:5" ht="35.25" customHeight="1">
      <c r="A83" s="139" t="s">
        <v>981</v>
      </c>
      <c r="B83" s="846" t="s">
        <v>993</v>
      </c>
      <c r="C83" s="847"/>
      <c r="D83" s="349"/>
      <c r="E83" s="357">
        <v>1340</v>
      </c>
    </row>
    <row r="84" spans="1:5" ht="31.5" customHeight="1">
      <c r="A84" s="139" t="s">
        <v>982</v>
      </c>
      <c r="B84" s="848" t="s">
        <v>974</v>
      </c>
      <c r="C84" s="842"/>
      <c r="D84" s="349"/>
      <c r="E84" s="357">
        <v>340</v>
      </c>
    </row>
    <row r="85" spans="1:5" ht="31.5" customHeight="1">
      <c r="A85" s="139" t="s">
        <v>983</v>
      </c>
      <c r="B85" s="848" t="s">
        <v>975</v>
      </c>
      <c r="C85" s="842"/>
      <c r="D85" s="349"/>
      <c r="E85" s="357">
        <v>1900</v>
      </c>
    </row>
    <row r="86" spans="1:5" ht="31.5" customHeight="1">
      <c r="A86" s="139" t="s">
        <v>984</v>
      </c>
      <c r="B86" s="846" t="s">
        <v>976</v>
      </c>
      <c r="C86" s="847"/>
      <c r="D86" s="349"/>
      <c r="E86" s="357">
        <v>500</v>
      </c>
    </row>
    <row r="87" spans="1:5" ht="49.5" customHeight="1">
      <c r="A87" s="139" t="s">
        <v>985</v>
      </c>
      <c r="B87" s="848" t="s">
        <v>994</v>
      </c>
      <c r="C87" s="842"/>
      <c r="D87" s="349"/>
      <c r="E87" s="357">
        <v>400</v>
      </c>
    </row>
    <row r="88" spans="1:5" ht="49.5" customHeight="1">
      <c r="A88" s="139" t="s">
        <v>986</v>
      </c>
      <c r="B88" s="848" t="s">
        <v>977</v>
      </c>
      <c r="C88" s="842"/>
      <c r="D88" s="349"/>
      <c r="E88" s="357">
        <v>400</v>
      </c>
    </row>
    <row r="89" spans="1:5" ht="63.75" customHeight="1">
      <c r="A89" s="139" t="s">
        <v>987</v>
      </c>
      <c r="B89" s="842" t="s">
        <v>973</v>
      </c>
      <c r="C89" s="849"/>
      <c r="D89" s="349"/>
      <c r="E89" s="357">
        <f>КАЛЬКУЛЯЦИЯ!K73</f>
        <v>340</v>
      </c>
    </row>
    <row r="90" spans="1:5" ht="66" customHeight="1">
      <c r="A90" s="139" t="s">
        <v>991</v>
      </c>
      <c r="B90" s="842" t="s">
        <v>978</v>
      </c>
      <c r="C90" s="849"/>
      <c r="D90" s="349"/>
      <c r="E90" s="357">
        <f>КАЛЬКУЛЯЦИЯ!K74</f>
        <v>340</v>
      </c>
    </row>
    <row r="91" spans="1:5" ht="63" customHeight="1">
      <c r="A91" s="139" t="s">
        <v>988</v>
      </c>
      <c r="B91" s="842" t="s">
        <v>992</v>
      </c>
      <c r="C91" s="849"/>
      <c r="D91" s="349"/>
      <c r="E91" s="357">
        <f>КАЛЬКУЛЯЦИЯ!K87</f>
        <v>420</v>
      </c>
    </row>
    <row r="92" spans="1:5" ht="53.25" customHeight="1">
      <c r="A92" s="139" t="s">
        <v>989</v>
      </c>
      <c r="B92" s="842" t="s">
        <v>979</v>
      </c>
      <c r="C92" s="849"/>
      <c r="D92" s="349" t="s">
        <v>952</v>
      </c>
      <c r="E92" s="357">
        <f>КАЛЬКУЛЯЦИЯ!K88</f>
        <v>500</v>
      </c>
    </row>
    <row r="93" spans="1:5" ht="31.5" customHeight="1">
      <c r="A93" s="139" t="s">
        <v>990</v>
      </c>
      <c r="B93" s="842" t="s">
        <v>980</v>
      </c>
      <c r="C93" s="849"/>
      <c r="D93" s="349" t="s">
        <v>953</v>
      </c>
      <c r="E93" s="357">
        <f>КАЛЬКУЛЯЦИЯ!K89</f>
        <v>500</v>
      </c>
    </row>
    <row r="94" spans="1:5" ht="19.5">
      <c r="A94" s="139"/>
      <c r="B94" s="825" t="s">
        <v>641</v>
      </c>
      <c r="C94" s="825"/>
      <c r="D94" s="825"/>
      <c r="E94" s="357"/>
    </row>
    <row r="95" spans="1:5" ht="15.75">
      <c r="A95" s="135" t="s">
        <v>253</v>
      </c>
      <c r="B95" s="843" t="s">
        <v>995</v>
      </c>
      <c r="C95" s="844"/>
      <c r="D95" s="352" t="s">
        <v>853</v>
      </c>
      <c r="E95" s="357">
        <f>КАЛЬКУЛЯЦИЯ!K91</f>
        <v>480</v>
      </c>
    </row>
    <row r="96" spans="1:5" ht="15.75">
      <c r="A96" s="135" t="s">
        <v>266</v>
      </c>
      <c r="B96" s="843" t="s">
        <v>996</v>
      </c>
      <c r="C96" s="844"/>
      <c r="D96" s="352" t="s">
        <v>853</v>
      </c>
      <c r="E96" s="357">
        <f>КАЛЬКУЛЯЦИЯ!K92</f>
        <v>620</v>
      </c>
    </row>
    <row r="97" spans="1:5" ht="15.75">
      <c r="A97" s="135" t="s">
        <v>642</v>
      </c>
      <c r="B97" s="840" t="s">
        <v>997</v>
      </c>
      <c r="C97" s="801"/>
      <c r="D97" s="352" t="s">
        <v>853</v>
      </c>
      <c r="E97" s="357">
        <f>КАЛЬКУЛЯЦИЯ!K93</f>
        <v>620</v>
      </c>
    </row>
    <row r="98" spans="1:5" ht="15.75">
      <c r="A98" s="135" t="s">
        <v>643</v>
      </c>
      <c r="B98" s="840" t="s">
        <v>998</v>
      </c>
      <c r="C98" s="801"/>
      <c r="D98" s="352" t="s">
        <v>853</v>
      </c>
      <c r="E98" s="357">
        <f>КАЛЬКУЛЯЦИЯ!K94</f>
        <v>620</v>
      </c>
    </row>
    <row r="99" spans="1:5" ht="35.25" customHeight="1">
      <c r="A99" s="135" t="s">
        <v>644</v>
      </c>
      <c r="B99" s="785" t="s">
        <v>999</v>
      </c>
      <c r="C99" s="786"/>
      <c r="D99" s="352" t="s">
        <v>853</v>
      </c>
      <c r="E99" s="357">
        <f>КАЛЬКУЛЯЦИЯ!K95</f>
        <v>620</v>
      </c>
    </row>
    <row r="100" spans="1:5" ht="15.75">
      <c r="A100" s="135" t="s">
        <v>811</v>
      </c>
      <c r="B100" s="830" t="s">
        <v>1000</v>
      </c>
      <c r="C100" s="801"/>
      <c r="D100" s="352" t="s">
        <v>853</v>
      </c>
      <c r="E100" s="357">
        <f>КАЛЬКУЛЯЦИЯ!K96</f>
        <v>620</v>
      </c>
    </row>
    <row r="101" spans="1:5" ht="18.75" customHeight="1">
      <c r="A101" s="135" t="s">
        <v>646</v>
      </c>
      <c r="B101" s="839" t="s">
        <v>1001</v>
      </c>
      <c r="C101" s="786"/>
      <c r="D101" s="352" t="s">
        <v>853</v>
      </c>
      <c r="E101" s="357">
        <f>КАЛЬКУЛЯЦИЯ!K97</f>
        <v>620</v>
      </c>
    </row>
    <row r="102" spans="1:5" ht="15.75">
      <c r="A102" s="135" t="s">
        <v>647</v>
      </c>
      <c r="B102" s="785" t="s">
        <v>1002</v>
      </c>
      <c r="C102" s="786"/>
      <c r="D102" s="352" t="s">
        <v>853</v>
      </c>
      <c r="E102" s="357">
        <f>КАЛЬКУЛЯЦИЯ!K98</f>
        <v>620</v>
      </c>
    </row>
    <row r="103" spans="1:5" ht="15.75">
      <c r="A103" s="135" t="s">
        <v>648</v>
      </c>
      <c r="B103" s="840" t="s">
        <v>1003</v>
      </c>
      <c r="C103" s="801"/>
      <c r="D103" s="352" t="s">
        <v>853</v>
      </c>
      <c r="E103" s="357">
        <f>КАЛЬКУЛЯЦИЯ!K99</f>
        <v>620</v>
      </c>
    </row>
    <row r="104" spans="1:5" ht="15.75">
      <c r="A104" s="135" t="s">
        <v>649</v>
      </c>
      <c r="B104" s="840" t="s">
        <v>1004</v>
      </c>
      <c r="C104" s="801"/>
      <c r="D104" s="352" t="s">
        <v>853</v>
      </c>
      <c r="E104" s="357">
        <f>КАЛЬКУЛЯЦИЯ!K100</f>
        <v>620</v>
      </c>
    </row>
    <row r="105" spans="1:5" ht="18.75" customHeight="1">
      <c r="A105" s="135" t="s">
        <v>650</v>
      </c>
      <c r="B105" s="839" t="s">
        <v>1005</v>
      </c>
      <c r="C105" s="786"/>
      <c r="D105" s="352" t="s">
        <v>853</v>
      </c>
      <c r="E105" s="357">
        <f>КАЛЬКУЛЯЦИЯ!K101</f>
        <v>480</v>
      </c>
    </row>
    <row r="106" spans="1:5" ht="15.75">
      <c r="A106" s="139" t="s">
        <v>651</v>
      </c>
      <c r="B106" s="800" t="s">
        <v>1006</v>
      </c>
      <c r="C106" s="818"/>
      <c r="D106" s="352" t="s">
        <v>853</v>
      </c>
      <c r="E106" s="357">
        <f>КАЛЬКУЛЯЦИЯ!K102</f>
        <v>620</v>
      </c>
    </row>
    <row r="107" spans="1:5" ht="32.25" customHeight="1">
      <c r="A107" s="139" t="s">
        <v>652</v>
      </c>
      <c r="B107" s="802" t="s">
        <v>1011</v>
      </c>
      <c r="C107" s="818"/>
      <c r="D107" s="352" t="s">
        <v>952</v>
      </c>
      <c r="E107" s="357">
        <f>КАЛЬКУЛЯЦИЯ!K103</f>
        <v>620</v>
      </c>
    </row>
    <row r="108" spans="1:5" ht="33" customHeight="1">
      <c r="A108" s="139" t="s">
        <v>1137</v>
      </c>
      <c r="B108" s="802" t="s">
        <v>1012</v>
      </c>
      <c r="C108" s="842"/>
      <c r="D108" s="352" t="s">
        <v>953</v>
      </c>
      <c r="E108" s="357">
        <f>КАЛЬКУЛЯЦИЯ!K104</f>
        <v>620</v>
      </c>
    </row>
    <row r="109" spans="1:5" ht="31.5" customHeight="1">
      <c r="A109" s="135" t="s">
        <v>653</v>
      </c>
      <c r="B109" s="785" t="s">
        <v>1007</v>
      </c>
      <c r="C109" s="786"/>
      <c r="D109" s="352" t="s">
        <v>853</v>
      </c>
      <c r="E109" s="357">
        <f>КАЛЬКУЛЯЦИЯ!K105</f>
        <v>1300</v>
      </c>
    </row>
    <row r="110" spans="1:5" ht="29.25" customHeight="1">
      <c r="A110" s="135" t="s">
        <v>654</v>
      </c>
      <c r="B110" s="785" t="s">
        <v>1008</v>
      </c>
      <c r="C110" s="786"/>
      <c r="D110" s="352" t="s">
        <v>853</v>
      </c>
      <c r="E110" s="357">
        <f>КАЛЬКУЛЯЦИЯ!K106</f>
        <v>770</v>
      </c>
    </row>
    <row r="111" spans="1:5" ht="27.75" customHeight="1">
      <c r="A111" s="135" t="s">
        <v>655</v>
      </c>
      <c r="B111" s="785" t="s">
        <v>1009</v>
      </c>
      <c r="C111" s="786"/>
      <c r="D111" s="352" t="s">
        <v>853</v>
      </c>
      <c r="E111" s="357">
        <f>КАЛЬКУЛЯЦИЯ!K107</f>
        <v>900</v>
      </c>
    </row>
    <row r="112" spans="1:5" ht="32.25" customHeight="1">
      <c r="A112" s="135" t="s">
        <v>656</v>
      </c>
      <c r="B112" s="839" t="s">
        <v>1010</v>
      </c>
      <c r="C112" s="786"/>
      <c r="D112" s="352" t="s">
        <v>853</v>
      </c>
      <c r="E112" s="357">
        <f>КАЛЬКУЛЯЦИЯ!K108</f>
        <v>900</v>
      </c>
    </row>
    <row r="113" spans="1:5" ht="19.5">
      <c r="A113" s="139"/>
      <c r="B113" s="841" t="s">
        <v>657</v>
      </c>
      <c r="C113" s="841"/>
      <c r="D113" s="841"/>
      <c r="E113" s="357"/>
    </row>
    <row r="114" spans="1:5" ht="18.75" customHeight="1">
      <c r="A114" s="135" t="s">
        <v>88</v>
      </c>
      <c r="B114" s="839" t="s">
        <v>887</v>
      </c>
      <c r="C114" s="786"/>
      <c r="D114" s="352" t="s">
        <v>853</v>
      </c>
      <c r="E114" s="357">
        <f>КАЛЬКУЛЯЦИЯ!K110</f>
        <v>840</v>
      </c>
    </row>
    <row r="115" spans="1:5" ht="15.75">
      <c r="A115" s="135" t="s">
        <v>273</v>
      </c>
      <c r="B115" s="830" t="s">
        <v>1013</v>
      </c>
      <c r="C115" s="801"/>
      <c r="D115" s="352" t="s">
        <v>853</v>
      </c>
      <c r="E115" s="357">
        <f>КАЛЬКУЛЯЦИЯ!K111</f>
        <v>810</v>
      </c>
    </row>
    <row r="116" spans="1:5" ht="15.75">
      <c r="A116" s="135" t="s">
        <v>274</v>
      </c>
      <c r="B116" s="830" t="s">
        <v>1014</v>
      </c>
      <c r="C116" s="801"/>
      <c r="D116" s="352" t="s">
        <v>853</v>
      </c>
      <c r="E116" s="357">
        <f>КАЛЬКУЛЯЦИЯ!K112</f>
        <v>720</v>
      </c>
    </row>
    <row r="117" spans="1:5" ht="17.25" customHeight="1">
      <c r="A117" s="135" t="s">
        <v>275</v>
      </c>
      <c r="B117" s="839" t="s">
        <v>1015</v>
      </c>
      <c r="C117" s="786"/>
      <c r="D117" s="352" t="s">
        <v>853</v>
      </c>
      <c r="E117" s="357">
        <f>КАЛЬКУЛЯЦИЯ!K113</f>
        <v>1420</v>
      </c>
    </row>
    <row r="118" spans="1:5" ht="15.75" customHeight="1">
      <c r="A118" s="135" t="s">
        <v>276</v>
      </c>
      <c r="B118" s="839" t="s">
        <v>1016</v>
      </c>
      <c r="C118" s="786"/>
      <c r="D118" s="352" t="s">
        <v>853</v>
      </c>
      <c r="E118" s="357">
        <f>КАЛЬКУЛЯЦИЯ!K114</f>
        <v>840</v>
      </c>
    </row>
    <row r="119" spans="1:5" ht="15.75">
      <c r="A119" s="135" t="s">
        <v>277</v>
      </c>
      <c r="B119" s="800" t="s">
        <v>290</v>
      </c>
      <c r="C119" s="801"/>
      <c r="D119" s="352" t="s">
        <v>853</v>
      </c>
      <c r="E119" s="357">
        <f>КАЛЬКУЛЯЦИЯ!K115</f>
        <v>2600</v>
      </c>
    </row>
    <row r="120" spans="1:5" ht="31.5" customHeight="1">
      <c r="A120" s="135" t="s">
        <v>278</v>
      </c>
      <c r="B120" s="839" t="s">
        <v>1017</v>
      </c>
      <c r="C120" s="786"/>
      <c r="D120" s="352" t="s">
        <v>853</v>
      </c>
      <c r="E120" s="357">
        <f>КАЛЬКУЛЯЦИЯ!K116</f>
        <v>450</v>
      </c>
    </row>
    <row r="121" spans="1:5" ht="32.25" hidden="1" customHeight="1">
      <c r="A121" s="164" t="s">
        <v>279</v>
      </c>
      <c r="B121" s="831" t="s">
        <v>291</v>
      </c>
      <c r="C121" s="832"/>
      <c r="D121" s="353" t="s">
        <v>1018</v>
      </c>
      <c r="E121" s="358" t="e">
        <f>КАЛЬКУЛЯЦИЯ!#REF!</f>
        <v>#REF!</v>
      </c>
    </row>
    <row r="122" spans="1:5" ht="15.75">
      <c r="A122" s="135" t="s">
        <v>280</v>
      </c>
      <c r="B122" s="830" t="s">
        <v>1019</v>
      </c>
      <c r="C122" s="801"/>
      <c r="D122" s="352" t="s">
        <v>853</v>
      </c>
      <c r="E122" s="357">
        <f>КАЛЬКУЛЯЦИЯ!K117</f>
        <v>650</v>
      </c>
    </row>
    <row r="123" spans="1:5" ht="15.75">
      <c r="A123" s="135" t="s">
        <v>281</v>
      </c>
      <c r="B123" s="830" t="s">
        <v>292</v>
      </c>
      <c r="C123" s="801"/>
      <c r="D123" s="352" t="s">
        <v>853</v>
      </c>
      <c r="E123" s="357">
        <f>КАЛЬКУЛЯЦИЯ!K118</f>
        <v>500</v>
      </c>
    </row>
    <row r="124" spans="1:5" ht="15.75">
      <c r="A124" s="135" t="s">
        <v>282</v>
      </c>
      <c r="B124" s="830" t="s">
        <v>293</v>
      </c>
      <c r="C124" s="801"/>
      <c r="D124" s="352" t="s">
        <v>853</v>
      </c>
      <c r="E124" s="357">
        <f>КАЛЬКУЛЯЦИЯ!K119</f>
        <v>650</v>
      </c>
    </row>
    <row r="125" spans="1:5" ht="15.75">
      <c r="A125" s="135" t="s">
        <v>283</v>
      </c>
      <c r="B125" s="830" t="s">
        <v>1020</v>
      </c>
      <c r="C125" s="801"/>
      <c r="D125" s="352" t="s">
        <v>853</v>
      </c>
      <c r="E125" s="357">
        <f>КАЛЬКУЛЯЦИЯ!K120</f>
        <v>650</v>
      </c>
    </row>
    <row r="126" spans="1:5" ht="15.75">
      <c r="A126" s="135" t="s">
        <v>284</v>
      </c>
      <c r="B126" s="830" t="s">
        <v>1021</v>
      </c>
      <c r="C126" s="801"/>
      <c r="D126" s="352" t="s">
        <v>853</v>
      </c>
      <c r="E126" s="357">
        <f>КАЛЬКУЛЯЦИЯ!K121</f>
        <v>500</v>
      </c>
    </row>
    <row r="127" spans="1:5" ht="15.75">
      <c r="A127" s="135" t="s">
        <v>285</v>
      </c>
      <c r="B127" s="840" t="s">
        <v>1022</v>
      </c>
      <c r="C127" s="801"/>
      <c r="D127" s="352" t="s">
        <v>853</v>
      </c>
      <c r="E127" s="357">
        <f>КАЛЬКУЛЯЦИЯ!K122</f>
        <v>450</v>
      </c>
    </row>
    <row r="128" spans="1:5" ht="15.75">
      <c r="A128" s="135" t="s">
        <v>286</v>
      </c>
      <c r="B128" s="830" t="s">
        <v>294</v>
      </c>
      <c r="C128" s="801"/>
      <c r="D128" s="352" t="s">
        <v>853</v>
      </c>
      <c r="E128" s="357">
        <f>КАЛЬКУЛЯЦИЯ!K123</f>
        <v>650</v>
      </c>
    </row>
    <row r="129" spans="1:5" ht="15.75">
      <c r="A129" s="135" t="s">
        <v>287</v>
      </c>
      <c r="B129" s="840" t="s">
        <v>295</v>
      </c>
      <c r="C129" s="801"/>
      <c r="D129" s="352" t="s">
        <v>853</v>
      </c>
      <c r="E129" s="357">
        <f>КАЛЬКУЛЯЦИЯ!K124</f>
        <v>450</v>
      </c>
    </row>
    <row r="130" spans="1:5" ht="15.75">
      <c r="A130" s="135" t="s">
        <v>288</v>
      </c>
      <c r="B130" s="830" t="s">
        <v>1023</v>
      </c>
      <c r="C130" s="801"/>
      <c r="D130" s="352" t="s">
        <v>853</v>
      </c>
      <c r="E130" s="357">
        <f>КАЛЬКУЛЯЦИЯ!K125</f>
        <v>650</v>
      </c>
    </row>
    <row r="131" spans="1:5" ht="19.5" customHeight="1">
      <c r="A131" s="135" t="s">
        <v>658</v>
      </c>
      <c r="B131" s="839" t="s">
        <v>1024</v>
      </c>
      <c r="C131" s="786"/>
      <c r="D131" s="352" t="s">
        <v>853</v>
      </c>
      <c r="E131" s="357">
        <f>КАЛЬКУЛЯЦИЯ!K126</f>
        <v>740</v>
      </c>
    </row>
    <row r="132" spans="1:5" ht="18" customHeight="1">
      <c r="A132" s="135" t="s">
        <v>659</v>
      </c>
      <c r="B132" s="839" t="s">
        <v>1025</v>
      </c>
      <c r="C132" s="786"/>
      <c r="D132" s="352" t="s">
        <v>853</v>
      </c>
      <c r="E132" s="357">
        <f>КАЛЬКУЛЯЦИЯ!K127</f>
        <v>1220</v>
      </c>
    </row>
    <row r="133" spans="1:5" ht="15.75">
      <c r="A133" s="135" t="s">
        <v>660</v>
      </c>
      <c r="B133" s="830" t="s">
        <v>1026</v>
      </c>
      <c r="C133" s="801"/>
      <c r="D133" s="352" t="s">
        <v>853</v>
      </c>
      <c r="E133" s="357">
        <f>КАЛЬКУЛЯЦИЯ!K128</f>
        <v>450</v>
      </c>
    </row>
    <row r="134" spans="1:5" ht="15.75">
      <c r="A134" s="135" t="s">
        <v>661</v>
      </c>
      <c r="B134" s="830" t="s">
        <v>1027</v>
      </c>
      <c r="C134" s="801"/>
      <c r="D134" s="352" t="s">
        <v>853</v>
      </c>
      <c r="E134" s="357">
        <f>КАЛЬКУЛЯЦИЯ!K129</f>
        <v>450</v>
      </c>
    </row>
    <row r="135" spans="1:5" ht="15.75">
      <c r="A135" s="139" t="s">
        <v>662</v>
      </c>
      <c r="B135" s="800" t="s">
        <v>1028</v>
      </c>
      <c r="C135" s="801"/>
      <c r="D135" s="352" t="s">
        <v>853</v>
      </c>
      <c r="E135" s="357">
        <f>КАЛЬКУЛЯЦИЯ!K130</f>
        <v>4100</v>
      </c>
    </row>
    <row r="136" spans="1:5" ht="15.75">
      <c r="A136" s="139" t="s">
        <v>663</v>
      </c>
      <c r="B136" s="800" t="s">
        <v>1029</v>
      </c>
      <c r="C136" s="801"/>
      <c r="D136" s="352" t="s">
        <v>853</v>
      </c>
      <c r="E136" s="357">
        <f>КАЛЬКУЛЯЦИЯ!K131</f>
        <v>3000</v>
      </c>
    </row>
    <row r="137" spans="1:5" ht="15.75">
      <c r="A137" s="139" t="s">
        <v>664</v>
      </c>
      <c r="B137" s="800" t="s">
        <v>1030</v>
      </c>
      <c r="C137" s="801"/>
      <c r="D137" s="352" t="s">
        <v>853</v>
      </c>
      <c r="E137" s="357">
        <f>КАЛЬКУЛЯЦИЯ!K132</f>
        <v>2900</v>
      </c>
    </row>
    <row r="138" spans="1:5" ht="15.75">
      <c r="A138" s="139" t="s">
        <v>665</v>
      </c>
      <c r="B138" s="800" t="s">
        <v>296</v>
      </c>
      <c r="C138" s="801"/>
      <c r="D138" s="352" t="s">
        <v>853</v>
      </c>
      <c r="E138" s="357">
        <f>КАЛЬКУЛЯЦИЯ!K133</f>
        <v>4600</v>
      </c>
    </row>
    <row r="139" spans="1:5" ht="15.75">
      <c r="A139" s="139" t="s">
        <v>666</v>
      </c>
      <c r="B139" s="800" t="s">
        <v>1031</v>
      </c>
      <c r="C139" s="801"/>
      <c r="D139" s="352" t="s">
        <v>853</v>
      </c>
      <c r="E139" s="357">
        <f>КАЛЬКУЛЯЦИЯ!K134</f>
        <v>2600</v>
      </c>
    </row>
    <row r="140" spans="1:5" ht="15.75" hidden="1">
      <c r="A140" s="164" t="s">
        <v>667</v>
      </c>
      <c r="B140" s="826" t="s">
        <v>297</v>
      </c>
      <c r="C140" s="827"/>
      <c r="D140" s="353" t="s">
        <v>1018</v>
      </c>
      <c r="E140" s="358" t="e">
        <f>КАЛЬКУЛЯЦИЯ!#REF!</f>
        <v>#REF!</v>
      </c>
    </row>
    <row r="141" spans="1:5" ht="15.75">
      <c r="A141" s="135" t="s">
        <v>668</v>
      </c>
      <c r="B141" s="830" t="s">
        <v>101</v>
      </c>
      <c r="C141" s="801"/>
      <c r="D141" s="352" t="s">
        <v>853</v>
      </c>
      <c r="E141" s="357">
        <f>КАЛЬКУЛЯЦИЯ!K135</f>
        <v>850</v>
      </c>
    </row>
    <row r="142" spans="1:5" ht="15.75">
      <c r="A142" s="135" t="s">
        <v>669</v>
      </c>
      <c r="B142" s="809" t="s">
        <v>1032</v>
      </c>
      <c r="C142" s="801"/>
      <c r="D142" s="352" t="s">
        <v>853</v>
      </c>
      <c r="E142" s="357">
        <f>КАЛЬКУЛЯЦИЯ!K136</f>
        <v>880</v>
      </c>
    </row>
    <row r="143" spans="1:5" ht="15.75">
      <c r="A143" s="135" t="s">
        <v>670</v>
      </c>
      <c r="B143" s="809" t="s">
        <v>888</v>
      </c>
      <c r="C143" s="801"/>
      <c r="D143" s="352" t="s">
        <v>853</v>
      </c>
      <c r="E143" s="357">
        <f>КАЛЬКУЛЯЦИЯ!K137</f>
        <v>840</v>
      </c>
    </row>
    <row r="144" spans="1:5" ht="15.75">
      <c r="A144" s="139" t="s">
        <v>671</v>
      </c>
      <c r="B144" s="800" t="s">
        <v>889</v>
      </c>
      <c r="C144" s="801"/>
      <c r="D144" s="352" t="s">
        <v>853</v>
      </c>
      <c r="E144" s="357">
        <f>КАЛЬКУЛЯЦИЯ!K138</f>
        <v>790</v>
      </c>
    </row>
    <row r="145" spans="1:5" ht="15.75">
      <c r="A145" s="135" t="s">
        <v>672</v>
      </c>
      <c r="B145" s="809" t="s">
        <v>1033</v>
      </c>
      <c r="C145" s="801"/>
      <c r="D145" s="352" t="s">
        <v>853</v>
      </c>
      <c r="E145" s="357">
        <f>КАЛЬКУЛЯЦИЯ!K139</f>
        <v>600</v>
      </c>
    </row>
    <row r="146" spans="1:5" ht="15.75">
      <c r="A146" s="135" t="s">
        <v>673</v>
      </c>
      <c r="B146" s="809" t="s">
        <v>1034</v>
      </c>
      <c r="C146" s="801"/>
      <c r="D146" s="352" t="s">
        <v>853</v>
      </c>
      <c r="E146" s="357">
        <f>КАЛЬКУЛЯЦИЯ!K140</f>
        <v>790</v>
      </c>
    </row>
    <row r="147" spans="1:5" ht="15.75">
      <c r="A147" s="135" t="s">
        <v>674</v>
      </c>
      <c r="B147" s="809" t="s">
        <v>1035</v>
      </c>
      <c r="C147" s="801"/>
      <c r="D147" s="352" t="s">
        <v>853</v>
      </c>
      <c r="E147" s="357">
        <f>КАЛЬКУЛЯЦИЯ!K141</f>
        <v>700</v>
      </c>
    </row>
    <row r="148" spans="1:5" ht="15.75">
      <c r="A148" s="135" t="s">
        <v>675</v>
      </c>
      <c r="B148" s="809" t="s">
        <v>1036</v>
      </c>
      <c r="C148" s="801"/>
      <c r="D148" s="352" t="s">
        <v>853</v>
      </c>
      <c r="E148" s="357">
        <f>КАЛЬКУЛЯЦИЯ!K142</f>
        <v>600</v>
      </c>
    </row>
    <row r="149" spans="1:5" ht="15.75">
      <c r="A149" s="135" t="s">
        <v>676</v>
      </c>
      <c r="B149" s="809" t="s">
        <v>890</v>
      </c>
      <c r="C149" s="801"/>
      <c r="D149" s="352" t="s">
        <v>853</v>
      </c>
      <c r="E149" s="357">
        <f>КАЛЬКУЛЯЦИЯ!K143</f>
        <v>430</v>
      </c>
    </row>
    <row r="150" spans="1:5" ht="15.75">
      <c r="A150" s="135" t="s">
        <v>677</v>
      </c>
      <c r="B150" s="809" t="s">
        <v>1037</v>
      </c>
      <c r="C150" s="801"/>
      <c r="D150" s="352" t="s">
        <v>853</v>
      </c>
      <c r="E150" s="357">
        <f>КАЛЬКУЛЯЦИЯ!K144</f>
        <v>650</v>
      </c>
    </row>
    <row r="151" spans="1:5" ht="15.75">
      <c r="A151" s="135" t="s">
        <v>678</v>
      </c>
      <c r="B151" s="809" t="s">
        <v>1038</v>
      </c>
      <c r="C151" s="801"/>
      <c r="D151" s="352" t="s">
        <v>853</v>
      </c>
      <c r="E151" s="357">
        <f>КАЛЬКУЛЯЦИЯ!K145</f>
        <v>580</v>
      </c>
    </row>
    <row r="152" spans="1:5" ht="15.75">
      <c r="A152" s="135" t="s">
        <v>679</v>
      </c>
      <c r="B152" s="809" t="s">
        <v>1039</v>
      </c>
      <c r="C152" s="801"/>
      <c r="D152" s="352" t="s">
        <v>853</v>
      </c>
      <c r="E152" s="357">
        <f>КАЛЬКУЛЯЦИЯ!K146</f>
        <v>590</v>
      </c>
    </row>
    <row r="153" spans="1:5" ht="15.75">
      <c r="A153" s="135" t="s">
        <v>680</v>
      </c>
      <c r="B153" s="809" t="s">
        <v>891</v>
      </c>
      <c r="C153" s="801"/>
      <c r="D153" s="352" t="s">
        <v>853</v>
      </c>
      <c r="E153" s="357">
        <f>КАЛЬКУЛЯЦИЯ!K147</f>
        <v>650</v>
      </c>
    </row>
    <row r="154" spans="1:5" ht="15.75">
      <c r="A154" s="135" t="s">
        <v>681</v>
      </c>
      <c r="B154" s="809" t="s">
        <v>892</v>
      </c>
      <c r="C154" s="801"/>
      <c r="D154" s="352" t="s">
        <v>853</v>
      </c>
      <c r="E154" s="357">
        <f>КАЛЬКУЛЯЦИЯ!K148</f>
        <v>560</v>
      </c>
    </row>
    <row r="155" spans="1:5" ht="15.75">
      <c r="A155" s="135" t="s">
        <v>682</v>
      </c>
      <c r="B155" s="809" t="s">
        <v>1040</v>
      </c>
      <c r="C155" s="801"/>
      <c r="D155" s="352" t="s">
        <v>853</v>
      </c>
      <c r="E155" s="357">
        <f>КАЛЬКУЛЯЦИЯ!K149</f>
        <v>650</v>
      </c>
    </row>
    <row r="156" spans="1:5" ht="19.5">
      <c r="A156" s="139"/>
      <c r="B156" s="825" t="s">
        <v>683</v>
      </c>
      <c r="C156" s="825"/>
      <c r="D156" s="825"/>
      <c r="E156" s="357"/>
    </row>
    <row r="157" spans="1:5" ht="15.75">
      <c r="A157" s="140" t="s">
        <v>12</v>
      </c>
      <c r="B157" s="800" t="s">
        <v>112</v>
      </c>
      <c r="C157" s="801"/>
      <c r="D157" s="352" t="s">
        <v>853</v>
      </c>
      <c r="E157" s="357">
        <f>КАЛЬКУЛЯЦИЯ!K151</f>
        <v>1800</v>
      </c>
    </row>
    <row r="158" spans="1:5" ht="15.75" hidden="1">
      <c r="A158" s="164" t="s">
        <v>13</v>
      </c>
      <c r="B158" s="826" t="s">
        <v>324</v>
      </c>
      <c r="C158" s="827"/>
      <c r="D158" s="353" t="s">
        <v>1018</v>
      </c>
      <c r="E158" s="358" t="e">
        <f>КАЛЬКУЛЯЦИЯ!#REF!</f>
        <v>#REF!</v>
      </c>
    </row>
    <row r="159" spans="1:5" ht="15.75">
      <c r="A159" s="139" t="s">
        <v>14</v>
      </c>
      <c r="B159" s="800" t="s">
        <v>1041</v>
      </c>
      <c r="C159" s="801"/>
      <c r="D159" s="352" t="s">
        <v>853</v>
      </c>
      <c r="E159" s="357">
        <f>КАЛЬКУЛЯЦИЯ!K152</f>
        <v>3800</v>
      </c>
    </row>
    <row r="160" spans="1:5" ht="15.75" hidden="1">
      <c r="A160" s="164" t="s">
        <v>15</v>
      </c>
      <c r="B160" s="831" t="s">
        <v>893</v>
      </c>
      <c r="C160" s="832"/>
      <c r="D160" s="353" t="s">
        <v>1018</v>
      </c>
      <c r="E160" s="358" t="e">
        <f>КАЛЬКУЛЯЦИЯ!#REF!</f>
        <v>#REF!</v>
      </c>
    </row>
    <row r="161" spans="1:5" ht="15.75">
      <c r="A161" s="140" t="s">
        <v>16</v>
      </c>
      <c r="B161" s="800" t="s">
        <v>318</v>
      </c>
      <c r="C161" s="801"/>
      <c r="D161" s="352" t="s">
        <v>853</v>
      </c>
      <c r="E161" s="357">
        <f>КАЛЬКУЛЯЦИЯ!K153</f>
        <v>2550</v>
      </c>
    </row>
    <row r="162" spans="1:5" ht="15.75" hidden="1">
      <c r="A162" s="164" t="s">
        <v>17</v>
      </c>
      <c r="B162" s="826" t="s">
        <v>162</v>
      </c>
      <c r="C162" s="827"/>
      <c r="D162" s="353" t="s">
        <v>1018</v>
      </c>
      <c r="E162" s="358" t="e">
        <f>КАЛЬКУЛЯЦИЯ!#REF!</f>
        <v>#REF!</v>
      </c>
    </row>
    <row r="163" spans="1:5" ht="15.75">
      <c r="A163" s="140" t="s">
        <v>18</v>
      </c>
      <c r="B163" s="800" t="s">
        <v>322</v>
      </c>
      <c r="C163" s="801"/>
      <c r="D163" s="352" t="s">
        <v>853</v>
      </c>
      <c r="E163" s="357">
        <f>КАЛЬКУЛЯЦИЯ!K154</f>
        <v>1900</v>
      </c>
    </row>
    <row r="164" spans="1:5" ht="19.5">
      <c r="A164" s="815" t="s">
        <v>684</v>
      </c>
      <c r="B164" s="836"/>
      <c r="C164" s="836"/>
      <c r="D164" s="836"/>
      <c r="E164" s="836"/>
    </row>
    <row r="165" spans="1:5" ht="49.5" customHeight="1">
      <c r="A165" s="156"/>
      <c r="B165" s="837" t="s">
        <v>896</v>
      </c>
      <c r="C165" s="838"/>
      <c r="D165" s="155"/>
      <c r="E165" s="359"/>
    </row>
    <row r="166" spans="1:5" ht="15.75" customHeight="1">
      <c r="A166" s="156" t="s">
        <v>176</v>
      </c>
      <c r="B166" s="811" t="s">
        <v>1042</v>
      </c>
      <c r="C166" s="806"/>
      <c r="D166" s="155" t="s">
        <v>854</v>
      </c>
      <c r="E166" s="359">
        <f>КАЛЬКУЛЯЦИЯ!K157</f>
        <v>430</v>
      </c>
    </row>
    <row r="167" spans="1:5" ht="15.75" customHeight="1">
      <c r="A167" s="156" t="s">
        <v>177</v>
      </c>
      <c r="B167" s="811" t="s">
        <v>1043</v>
      </c>
      <c r="C167" s="806"/>
      <c r="D167" s="155" t="s">
        <v>854</v>
      </c>
      <c r="E167" s="359">
        <f>КАЛЬКУЛЯЦИЯ!K158</f>
        <v>600</v>
      </c>
    </row>
    <row r="168" spans="1:5" ht="33" customHeight="1">
      <c r="A168" s="156" t="s">
        <v>178</v>
      </c>
      <c r="B168" s="811" t="s">
        <v>1044</v>
      </c>
      <c r="C168" s="806"/>
      <c r="D168" s="155" t="s">
        <v>854</v>
      </c>
      <c r="E168" s="359">
        <f>КАЛЬКУЛЯЦИЯ!K159</f>
        <v>450</v>
      </c>
    </row>
    <row r="169" spans="1:5" ht="35.25" customHeight="1">
      <c r="A169" s="156" t="s">
        <v>179</v>
      </c>
      <c r="B169" s="811" t="s">
        <v>1045</v>
      </c>
      <c r="C169" s="806"/>
      <c r="D169" s="155" t="s">
        <v>854</v>
      </c>
      <c r="E169" s="359">
        <f>КАЛЬКУЛЯЦИЯ!K160</f>
        <v>400</v>
      </c>
    </row>
    <row r="170" spans="1:5" ht="23.25" customHeight="1">
      <c r="A170" s="156" t="s">
        <v>180</v>
      </c>
      <c r="B170" s="811" t="s">
        <v>1046</v>
      </c>
      <c r="C170" s="806"/>
      <c r="D170" s="155" t="s">
        <v>854</v>
      </c>
      <c r="E170" s="359">
        <f>КАЛЬКУЛЯЦИЯ!K161</f>
        <v>430</v>
      </c>
    </row>
    <row r="171" spans="1:5" ht="16.5" customHeight="1">
      <c r="A171" s="156" t="s">
        <v>181</v>
      </c>
      <c r="B171" s="811" t="s">
        <v>1047</v>
      </c>
      <c r="C171" s="806"/>
      <c r="D171" s="155" t="s">
        <v>854</v>
      </c>
      <c r="E171" s="359">
        <f>КАЛЬКУЛЯЦИЯ!K162</f>
        <v>430</v>
      </c>
    </row>
    <row r="172" spans="1:5" ht="36.75" customHeight="1">
      <c r="A172" s="156" t="s">
        <v>182</v>
      </c>
      <c r="B172" s="811" t="s">
        <v>1048</v>
      </c>
      <c r="C172" s="806"/>
      <c r="D172" s="155" t="s">
        <v>854</v>
      </c>
      <c r="E172" s="359">
        <f>КАЛЬКУЛЯЦИЯ!K163</f>
        <v>680</v>
      </c>
    </row>
    <row r="173" spans="1:5" ht="15.75" customHeight="1">
      <c r="A173" s="156" t="s">
        <v>183</v>
      </c>
      <c r="B173" s="811" t="s">
        <v>1049</v>
      </c>
      <c r="C173" s="806"/>
      <c r="D173" s="155" t="s">
        <v>854</v>
      </c>
      <c r="E173" s="359">
        <f>КАЛЬКУЛЯЦИЯ!K164</f>
        <v>400</v>
      </c>
    </row>
    <row r="174" spans="1:5" ht="15.75" customHeight="1">
      <c r="A174" s="156" t="s">
        <v>184</v>
      </c>
      <c r="B174" s="811" t="s">
        <v>1050</v>
      </c>
      <c r="C174" s="806"/>
      <c r="D174" s="155" t="s">
        <v>854</v>
      </c>
      <c r="E174" s="359">
        <f>КАЛЬКУЛЯЦИЯ!K165</f>
        <v>430</v>
      </c>
    </row>
    <row r="175" spans="1:5" ht="15.75" customHeight="1">
      <c r="A175" s="156" t="s">
        <v>185</v>
      </c>
      <c r="B175" s="811" t="s">
        <v>1051</v>
      </c>
      <c r="C175" s="806"/>
      <c r="D175" s="155" t="s">
        <v>854</v>
      </c>
      <c r="E175" s="359">
        <f>КАЛЬКУЛЯЦИЯ!K166</f>
        <v>680</v>
      </c>
    </row>
    <row r="176" spans="1:5" ht="15.75" customHeight="1">
      <c r="A176" s="156" t="s">
        <v>773</v>
      </c>
      <c r="B176" s="811" t="s">
        <v>1052</v>
      </c>
      <c r="C176" s="806"/>
      <c r="D176" s="155" t="s">
        <v>854</v>
      </c>
      <c r="E176" s="359">
        <f>КАЛЬКУЛЯЦИЯ!K167</f>
        <v>430</v>
      </c>
    </row>
    <row r="177" spans="1:5" ht="34.5" customHeight="1">
      <c r="A177" s="156" t="s">
        <v>186</v>
      </c>
      <c r="B177" s="811" t="s">
        <v>1053</v>
      </c>
      <c r="C177" s="806"/>
      <c r="D177" s="155" t="s">
        <v>854</v>
      </c>
      <c r="E177" s="359">
        <f>КАЛЬКУЛЯЦИЯ!K168</f>
        <v>400</v>
      </c>
    </row>
    <row r="178" spans="1:5" ht="15.75" customHeight="1">
      <c r="A178" s="156" t="s">
        <v>187</v>
      </c>
      <c r="B178" s="811" t="s">
        <v>1054</v>
      </c>
      <c r="C178" s="806"/>
      <c r="D178" s="155" t="s">
        <v>854</v>
      </c>
      <c r="E178" s="359">
        <f>КАЛЬКУЛЯЦИЯ!K169</f>
        <v>600</v>
      </c>
    </row>
    <row r="179" spans="1:5" ht="15.75" customHeight="1">
      <c r="A179" s="156" t="s">
        <v>188</v>
      </c>
      <c r="B179" s="811" t="s">
        <v>1055</v>
      </c>
      <c r="C179" s="806"/>
      <c r="D179" s="155" t="s">
        <v>854</v>
      </c>
      <c r="E179" s="359">
        <f>КАЛЬКУЛЯЦИЯ!K170</f>
        <v>630</v>
      </c>
    </row>
    <row r="180" spans="1:5" ht="33" customHeight="1">
      <c r="A180" s="156" t="s">
        <v>189</v>
      </c>
      <c r="B180" s="811" t="s">
        <v>1056</v>
      </c>
      <c r="C180" s="806"/>
      <c r="D180" s="155" t="s">
        <v>854</v>
      </c>
      <c r="E180" s="359">
        <f>КАЛЬКУЛЯЦИЯ!K171</f>
        <v>430</v>
      </c>
    </row>
    <row r="181" spans="1:5" ht="32.25" customHeight="1">
      <c r="A181" s="156" t="s">
        <v>190</v>
      </c>
      <c r="B181" s="811" t="s">
        <v>1057</v>
      </c>
      <c r="C181" s="806"/>
      <c r="D181" s="155" t="s">
        <v>854</v>
      </c>
      <c r="E181" s="359">
        <f>КАЛЬКУЛЯЦИЯ!K172</f>
        <v>540</v>
      </c>
    </row>
    <row r="182" spans="1:5" ht="30" customHeight="1">
      <c r="A182" s="156" t="s">
        <v>191</v>
      </c>
      <c r="B182" s="811" t="s">
        <v>1058</v>
      </c>
      <c r="C182" s="806"/>
      <c r="D182" s="155" t="s">
        <v>854</v>
      </c>
      <c r="E182" s="359">
        <f>КАЛЬКУЛЯЦИЯ!K173</f>
        <v>400</v>
      </c>
    </row>
    <row r="183" spans="1:5" ht="15.75" hidden="1" customHeight="1">
      <c r="A183" s="339" t="s">
        <v>192</v>
      </c>
      <c r="B183" s="828" t="s">
        <v>763</v>
      </c>
      <c r="C183" s="829"/>
      <c r="D183" s="163" t="s">
        <v>854</v>
      </c>
      <c r="E183" s="360" t="e">
        <f>КАЛЬКУЛЯЦИЯ!#REF!</f>
        <v>#REF!</v>
      </c>
    </row>
    <row r="184" spans="1:5" ht="15.75" hidden="1" customHeight="1">
      <c r="A184" s="339"/>
      <c r="B184" s="345"/>
      <c r="C184" s="346"/>
      <c r="D184" s="163"/>
      <c r="E184" s="360"/>
    </row>
    <row r="185" spans="1:5" ht="33" customHeight="1">
      <c r="A185" s="156" t="s">
        <v>193</v>
      </c>
      <c r="B185" s="811" t="s">
        <v>1059</v>
      </c>
      <c r="C185" s="806"/>
      <c r="D185" s="155" t="s">
        <v>854</v>
      </c>
      <c r="E185" s="359">
        <f>КАЛЬКУЛЯЦИЯ!K174</f>
        <v>630</v>
      </c>
    </row>
    <row r="186" spans="1:5" ht="15.75" customHeight="1">
      <c r="A186" s="156" t="s">
        <v>194</v>
      </c>
      <c r="B186" s="811" t="s">
        <v>1060</v>
      </c>
      <c r="C186" s="806"/>
      <c r="D186" s="155" t="s">
        <v>853</v>
      </c>
      <c r="E186" s="359">
        <f>КАЛЬКУЛЯЦИЯ!K175</f>
        <v>60</v>
      </c>
    </row>
    <row r="187" spans="1:5" ht="17.25" customHeight="1">
      <c r="A187" s="156" t="s">
        <v>685</v>
      </c>
      <c r="B187" s="811" t="s">
        <v>1061</v>
      </c>
      <c r="C187" s="806"/>
      <c r="D187" s="155" t="s">
        <v>853</v>
      </c>
      <c r="E187" s="359">
        <f>КАЛЬКУЛЯЦИЯ!K176</f>
        <v>50</v>
      </c>
    </row>
    <row r="188" spans="1:5" ht="15.75" customHeight="1">
      <c r="A188" s="156" t="s">
        <v>686</v>
      </c>
      <c r="B188" s="811" t="s">
        <v>1062</v>
      </c>
      <c r="C188" s="806"/>
      <c r="D188" s="155" t="s">
        <v>853</v>
      </c>
      <c r="E188" s="359">
        <f>КАЛЬКУЛЯЦИЯ!K177</f>
        <v>90</v>
      </c>
    </row>
    <row r="189" spans="1:5" ht="14.25" customHeight="1">
      <c r="A189" s="156" t="s">
        <v>687</v>
      </c>
      <c r="B189" s="811" t="s">
        <v>1063</v>
      </c>
      <c r="C189" s="806"/>
      <c r="D189" s="155" t="s">
        <v>853</v>
      </c>
      <c r="E189" s="359">
        <f>КАЛЬКУЛЯЦИЯ!K178</f>
        <v>340</v>
      </c>
    </row>
    <row r="190" spans="1:5" ht="17.25" customHeight="1">
      <c r="A190" s="156" t="s">
        <v>765</v>
      </c>
      <c r="B190" s="793" t="s">
        <v>1064</v>
      </c>
      <c r="C190" s="806"/>
      <c r="D190" s="155" t="s">
        <v>853</v>
      </c>
      <c r="E190" s="359">
        <f>КАЛЬКУЛЯЦИЯ!K179</f>
        <v>270</v>
      </c>
    </row>
    <row r="191" spans="1:5" ht="15.75" customHeight="1">
      <c r="A191" s="156" t="s">
        <v>768</v>
      </c>
      <c r="B191" s="793" t="s">
        <v>1065</v>
      </c>
      <c r="C191" s="806"/>
      <c r="D191" s="155" t="s">
        <v>853</v>
      </c>
      <c r="E191" s="359">
        <f>КАЛЬКУЛЯЦИЯ!K180</f>
        <v>230</v>
      </c>
    </row>
    <row r="192" spans="1:5" ht="15.75" customHeight="1">
      <c r="A192" s="156" t="s">
        <v>769</v>
      </c>
      <c r="B192" s="811" t="s">
        <v>1066</v>
      </c>
      <c r="C192" s="806"/>
      <c r="D192" s="155" t="s">
        <v>853</v>
      </c>
      <c r="E192" s="359">
        <f>КАЛЬКУЛЯЦИЯ!K181</f>
        <v>230</v>
      </c>
    </row>
    <row r="193" spans="1:5" ht="18.75" customHeight="1">
      <c r="A193" s="156" t="s">
        <v>770</v>
      </c>
      <c r="B193" s="811" t="s">
        <v>1067</v>
      </c>
      <c r="C193" s="806"/>
      <c r="D193" s="155" t="s">
        <v>853</v>
      </c>
      <c r="E193" s="359">
        <f>КАЛЬКУЛЯЦИЯ!K182</f>
        <v>230</v>
      </c>
    </row>
    <row r="194" spans="1:5" ht="15" customHeight="1">
      <c r="A194" s="156" t="s">
        <v>771</v>
      </c>
      <c r="B194" s="811" t="s">
        <v>1068</v>
      </c>
      <c r="C194" s="822"/>
      <c r="D194" s="155" t="s">
        <v>853</v>
      </c>
      <c r="E194" s="359">
        <f>КАЛЬКУЛЯЦИЯ!K183</f>
        <v>230</v>
      </c>
    </row>
    <row r="195" spans="1:5" ht="31.5" customHeight="1">
      <c r="A195" s="340" t="s">
        <v>688</v>
      </c>
      <c r="B195" s="811" t="s">
        <v>1069</v>
      </c>
      <c r="C195" s="822"/>
      <c r="D195" s="155" t="s">
        <v>854</v>
      </c>
      <c r="E195" s="359">
        <f>КАЛЬКУЛЯЦИЯ!K184</f>
        <v>500</v>
      </c>
    </row>
    <row r="196" spans="1:5" ht="18" customHeight="1">
      <c r="A196" s="833" t="s">
        <v>689</v>
      </c>
      <c r="B196" s="834"/>
      <c r="C196" s="834"/>
      <c r="D196" s="834"/>
      <c r="E196" s="835"/>
    </row>
    <row r="197" spans="1:5" ht="172.5" customHeight="1">
      <c r="A197" s="790" t="s">
        <v>897</v>
      </c>
      <c r="B197" s="791"/>
      <c r="C197" s="791"/>
      <c r="D197" s="791"/>
      <c r="E197" s="792"/>
    </row>
    <row r="198" spans="1:5" ht="36" customHeight="1">
      <c r="A198" s="787" t="s">
        <v>841</v>
      </c>
      <c r="B198" s="788"/>
      <c r="C198" s="788"/>
      <c r="D198" s="788"/>
      <c r="E198" s="789"/>
    </row>
    <row r="199" spans="1:5" ht="18" customHeight="1">
      <c r="A199" s="156" t="s">
        <v>812</v>
      </c>
      <c r="B199" s="811" t="s">
        <v>1043</v>
      </c>
      <c r="C199" s="806"/>
      <c r="D199" s="155" t="s">
        <v>854</v>
      </c>
      <c r="E199" s="359">
        <f>КАЛЬКУЛЯЦИЯ!K187</f>
        <v>200</v>
      </c>
    </row>
    <row r="200" spans="1:5" ht="33.75" customHeight="1">
      <c r="A200" s="157" t="s">
        <v>813</v>
      </c>
      <c r="B200" s="811" t="s">
        <v>1044</v>
      </c>
      <c r="C200" s="806"/>
      <c r="D200" s="155" t="s">
        <v>854</v>
      </c>
      <c r="E200" s="359">
        <f>КАЛЬКУЛЯЦИЯ!K188</f>
        <v>200</v>
      </c>
    </row>
    <row r="201" spans="1:5" ht="35.25" customHeight="1">
      <c r="A201" s="157" t="s">
        <v>814</v>
      </c>
      <c r="B201" s="811" t="s">
        <v>1045</v>
      </c>
      <c r="C201" s="806"/>
      <c r="D201" s="155" t="s">
        <v>854</v>
      </c>
      <c r="E201" s="359">
        <f>КАЛЬКУЛЯЦИЯ!K189</f>
        <v>200</v>
      </c>
    </row>
    <row r="202" spans="1:5" ht="18" customHeight="1">
      <c r="A202" s="157" t="s">
        <v>815</v>
      </c>
      <c r="B202" s="811" t="s">
        <v>1046</v>
      </c>
      <c r="C202" s="806"/>
      <c r="D202" s="155" t="s">
        <v>854</v>
      </c>
      <c r="E202" s="359">
        <f>КАЛЬКУЛЯЦИЯ!K190</f>
        <v>200</v>
      </c>
    </row>
    <row r="203" spans="1:5" ht="18" customHeight="1">
      <c r="A203" s="157" t="s">
        <v>816</v>
      </c>
      <c r="B203" s="811" t="s">
        <v>1047</v>
      </c>
      <c r="C203" s="806"/>
      <c r="D203" s="155" t="s">
        <v>854</v>
      </c>
      <c r="E203" s="359">
        <f>КАЛЬКУЛЯЦИЯ!K191</f>
        <v>200</v>
      </c>
    </row>
    <row r="204" spans="1:5" ht="18" customHeight="1">
      <c r="A204" s="157" t="s">
        <v>817</v>
      </c>
      <c r="B204" s="811" t="s">
        <v>1051</v>
      </c>
      <c r="C204" s="806"/>
      <c r="D204" s="155" t="s">
        <v>854</v>
      </c>
      <c r="E204" s="359">
        <f>КАЛЬКУЛЯЦИЯ!K192</f>
        <v>200</v>
      </c>
    </row>
    <row r="205" spans="1:5" ht="31.5" customHeight="1">
      <c r="A205" s="156" t="s">
        <v>818</v>
      </c>
      <c r="B205" s="811" t="s">
        <v>1053</v>
      </c>
      <c r="C205" s="806"/>
      <c r="D205" s="155" t="s">
        <v>854</v>
      </c>
      <c r="E205" s="359">
        <f>КАЛЬКУЛЯЦИЯ!K193</f>
        <v>200</v>
      </c>
    </row>
    <row r="206" spans="1:5" ht="17.25" customHeight="1">
      <c r="A206" s="157" t="s">
        <v>819</v>
      </c>
      <c r="B206" s="811" t="s">
        <v>1055</v>
      </c>
      <c r="C206" s="806"/>
      <c r="D206" s="155" t="s">
        <v>854</v>
      </c>
      <c r="E206" s="359">
        <f>КАЛЬКУЛЯЦИЯ!K194</f>
        <v>200</v>
      </c>
    </row>
    <row r="207" spans="1:5" ht="35.25" customHeight="1">
      <c r="A207" s="157" t="s">
        <v>820</v>
      </c>
      <c r="B207" s="811" t="s">
        <v>1056</v>
      </c>
      <c r="C207" s="806"/>
      <c r="D207" s="155" t="s">
        <v>854</v>
      </c>
      <c r="E207" s="359">
        <f>КАЛЬКУЛЯЦИЯ!K195</f>
        <v>200</v>
      </c>
    </row>
    <row r="208" spans="1:5" ht="34.5" customHeight="1">
      <c r="A208" s="156" t="s">
        <v>821</v>
      </c>
      <c r="B208" s="811" t="s">
        <v>1057</v>
      </c>
      <c r="C208" s="806"/>
      <c r="D208" s="155" t="s">
        <v>854</v>
      </c>
      <c r="E208" s="359">
        <f>КАЛЬКУЛЯЦИЯ!K196</f>
        <v>200</v>
      </c>
    </row>
    <row r="209" spans="1:5" ht="30" customHeight="1">
      <c r="A209" s="157" t="s">
        <v>822</v>
      </c>
      <c r="B209" s="811" t="s">
        <v>1059</v>
      </c>
      <c r="C209" s="806"/>
      <c r="D209" s="155" t="s">
        <v>854</v>
      </c>
      <c r="E209" s="359">
        <f>КАЛЬКУЛЯЦИЯ!K197</f>
        <v>200</v>
      </c>
    </row>
    <row r="210" spans="1:5" ht="35.25" customHeight="1">
      <c r="A210" s="157" t="s">
        <v>823</v>
      </c>
      <c r="B210" s="811" t="s">
        <v>1058</v>
      </c>
      <c r="C210" s="806"/>
      <c r="D210" s="155" t="s">
        <v>854</v>
      </c>
      <c r="E210" s="359">
        <f>КАЛЬКУЛЯЦИЯ!K198</f>
        <v>200</v>
      </c>
    </row>
    <row r="211" spans="1:5" ht="32.25" customHeight="1">
      <c r="A211" s="157" t="s">
        <v>824</v>
      </c>
      <c r="B211" s="811" t="s">
        <v>1048</v>
      </c>
      <c r="C211" s="806"/>
      <c r="D211" s="155" t="s">
        <v>854</v>
      </c>
      <c r="E211" s="359">
        <f>КАЛЬКУЛЯЦИЯ!K199</f>
        <v>200</v>
      </c>
    </row>
    <row r="212" spans="1:5" ht="18" customHeight="1">
      <c r="A212" s="341" t="s">
        <v>825</v>
      </c>
      <c r="B212" s="811" t="s">
        <v>1049</v>
      </c>
      <c r="C212" s="806"/>
      <c r="D212" s="444" t="s">
        <v>854</v>
      </c>
      <c r="E212" s="445">
        <f>КАЛЬКУЛЯЦИЯ!K200</f>
        <v>200</v>
      </c>
    </row>
    <row r="213" spans="1:5" ht="18" customHeight="1">
      <c r="A213" s="341" t="s">
        <v>690</v>
      </c>
      <c r="B213" s="811" t="s">
        <v>1050</v>
      </c>
      <c r="C213" s="806"/>
      <c r="D213" s="444" t="s">
        <v>854</v>
      </c>
      <c r="E213" s="445">
        <f>КАЛЬКУЛЯЦИЯ!K201</f>
        <v>200</v>
      </c>
    </row>
    <row r="214" spans="1:5" ht="56.25" customHeight="1">
      <c r="A214" s="157"/>
      <c r="B214" s="872" t="s">
        <v>894</v>
      </c>
      <c r="C214" s="873"/>
      <c r="D214" s="155" t="s">
        <v>855</v>
      </c>
      <c r="E214" s="359">
        <f>КАЛЬКУЛЯЦИЯ!K202</f>
        <v>1200</v>
      </c>
    </row>
    <row r="215" spans="1:5" ht="17.25" customHeight="1">
      <c r="A215" s="157" t="s">
        <v>898</v>
      </c>
      <c r="B215" s="811" t="s">
        <v>1055</v>
      </c>
      <c r="C215" s="806"/>
      <c r="D215" s="155" t="s">
        <v>854</v>
      </c>
      <c r="E215" s="359">
        <v>300</v>
      </c>
    </row>
    <row r="216" spans="1:5" ht="37.5" customHeight="1">
      <c r="A216" s="157" t="s">
        <v>899</v>
      </c>
      <c r="B216" s="811" t="s">
        <v>1045</v>
      </c>
      <c r="C216" s="806"/>
      <c r="D216" s="155" t="s">
        <v>854</v>
      </c>
      <c r="E216" s="359">
        <v>300</v>
      </c>
    </row>
    <row r="217" spans="1:5" ht="34.5" customHeight="1">
      <c r="A217" s="157" t="s">
        <v>900</v>
      </c>
      <c r="B217" s="811" t="s">
        <v>1056</v>
      </c>
      <c r="C217" s="806"/>
      <c r="D217" s="155" t="s">
        <v>854</v>
      </c>
      <c r="E217" s="359">
        <v>300</v>
      </c>
    </row>
    <row r="218" spans="1:5" ht="17.25" customHeight="1">
      <c r="A218" s="157" t="s">
        <v>901</v>
      </c>
      <c r="B218" s="811" t="s">
        <v>1047</v>
      </c>
      <c r="C218" s="806"/>
      <c r="D218" s="155" t="s">
        <v>854</v>
      </c>
      <c r="E218" s="359">
        <v>300</v>
      </c>
    </row>
    <row r="219" spans="1:5" ht="47.25" customHeight="1">
      <c r="A219" s="157"/>
      <c r="B219" s="872" t="s">
        <v>1511</v>
      </c>
      <c r="C219" s="873"/>
      <c r="D219" s="155" t="s">
        <v>855</v>
      </c>
      <c r="E219" s="359">
        <f>КАЛЬКУЛЯЦИЯ!K203</f>
        <v>1600</v>
      </c>
    </row>
    <row r="220" spans="1:5" ht="19.5" customHeight="1">
      <c r="A220" s="157" t="s">
        <v>902</v>
      </c>
      <c r="B220" s="811" t="s">
        <v>1055</v>
      </c>
      <c r="C220" s="806"/>
      <c r="D220" s="155"/>
      <c r="E220" s="359">
        <v>300</v>
      </c>
    </row>
    <row r="221" spans="1:5" ht="35.25" customHeight="1">
      <c r="A221" s="157" t="s">
        <v>903</v>
      </c>
      <c r="B221" s="811" t="s">
        <v>1056</v>
      </c>
      <c r="C221" s="806"/>
      <c r="D221" s="155"/>
      <c r="E221" s="359">
        <v>300</v>
      </c>
    </row>
    <row r="222" spans="1:5" ht="15.75">
      <c r="A222" s="157" t="s">
        <v>904</v>
      </c>
      <c r="B222" s="811" t="s">
        <v>1047</v>
      </c>
      <c r="C222" s="806"/>
      <c r="D222" s="155"/>
      <c r="E222" s="359">
        <v>250</v>
      </c>
    </row>
    <row r="223" spans="1:5" ht="33.75" customHeight="1">
      <c r="A223" s="157" t="s">
        <v>905</v>
      </c>
      <c r="B223" s="811" t="s">
        <v>1045</v>
      </c>
      <c r="C223" s="806"/>
      <c r="D223" s="155"/>
      <c r="E223" s="359">
        <v>250</v>
      </c>
    </row>
    <row r="224" spans="1:5" ht="15.75">
      <c r="A224" s="157" t="s">
        <v>906</v>
      </c>
      <c r="B224" s="811" t="s">
        <v>1043</v>
      </c>
      <c r="C224" s="806"/>
      <c r="D224" s="155"/>
      <c r="E224" s="359">
        <v>250</v>
      </c>
    </row>
    <row r="225" spans="1:5" ht="34.5" customHeight="1">
      <c r="A225" s="157" t="s">
        <v>907</v>
      </c>
      <c r="B225" s="811" t="s">
        <v>1044</v>
      </c>
      <c r="C225" s="806"/>
      <c r="D225" s="155"/>
      <c r="E225" s="359">
        <v>250</v>
      </c>
    </row>
    <row r="226" spans="1:5" ht="38.25" customHeight="1">
      <c r="A226" s="157"/>
      <c r="B226" s="872" t="s">
        <v>895</v>
      </c>
      <c r="C226" s="873"/>
      <c r="D226" s="155" t="s">
        <v>855</v>
      </c>
      <c r="E226" s="359">
        <f>КАЛЬКУЛЯЦИЯ!K204</f>
        <v>1200</v>
      </c>
    </row>
    <row r="227" spans="1:5" ht="30" customHeight="1">
      <c r="A227" s="157" t="s">
        <v>1070</v>
      </c>
      <c r="B227" s="793" t="s">
        <v>1056</v>
      </c>
      <c r="C227" s="794"/>
      <c r="D227" s="155"/>
      <c r="E227" s="359">
        <v>300</v>
      </c>
    </row>
    <row r="228" spans="1:5" ht="15.75" customHeight="1">
      <c r="A228" s="157" t="s">
        <v>1071</v>
      </c>
      <c r="B228" s="793" t="s">
        <v>1055</v>
      </c>
      <c r="C228" s="794"/>
      <c r="D228" s="155"/>
      <c r="E228" s="359">
        <v>300</v>
      </c>
    </row>
    <row r="229" spans="1:5" ht="30" customHeight="1">
      <c r="A229" s="157" t="s">
        <v>1072</v>
      </c>
      <c r="B229" s="793" t="s">
        <v>1045</v>
      </c>
      <c r="C229" s="794"/>
      <c r="D229" s="155"/>
      <c r="E229" s="359">
        <v>300</v>
      </c>
    </row>
    <row r="230" spans="1:5" ht="30" customHeight="1">
      <c r="A230" s="157" t="s">
        <v>1073</v>
      </c>
      <c r="B230" s="793" t="s">
        <v>1047</v>
      </c>
      <c r="C230" s="795"/>
      <c r="D230" s="155"/>
      <c r="E230" s="359">
        <v>300</v>
      </c>
    </row>
    <row r="231" spans="1:5" ht="65.25" customHeight="1">
      <c r="A231" s="157" t="s">
        <v>829</v>
      </c>
      <c r="B231" s="872" t="s">
        <v>1074</v>
      </c>
      <c r="C231" s="873"/>
      <c r="D231" s="155"/>
      <c r="E231" s="359">
        <f>КАЛЬКУЛЯЦИЯ!K205</f>
        <v>100</v>
      </c>
    </row>
    <row r="232" spans="1:5" ht="19.5">
      <c r="A232" s="341"/>
      <c r="B232" s="823" t="s">
        <v>840</v>
      </c>
      <c r="C232" s="823"/>
      <c r="D232" s="823"/>
      <c r="E232" s="354"/>
    </row>
    <row r="233" spans="1:5" ht="34.5" customHeight="1">
      <c r="A233" s="157" t="s">
        <v>517</v>
      </c>
      <c r="B233" s="824" t="s">
        <v>1075</v>
      </c>
      <c r="C233" s="806"/>
      <c r="D233" s="354" t="s">
        <v>853</v>
      </c>
      <c r="E233" s="362">
        <f>КАЛЬКУЛЯЦИЯ!K207</f>
        <v>950</v>
      </c>
    </row>
    <row r="234" spans="1:5" ht="15.75">
      <c r="A234" s="157" t="s">
        <v>518</v>
      </c>
      <c r="B234" s="796" t="s">
        <v>1076</v>
      </c>
      <c r="C234" s="797"/>
      <c r="D234" s="354" t="s">
        <v>853</v>
      </c>
      <c r="E234" s="362">
        <f>КАЛЬКУЛЯЦИЯ!K208</f>
        <v>870</v>
      </c>
    </row>
    <row r="235" spans="1:5" ht="19.5">
      <c r="A235" s="341"/>
      <c r="B235" s="798" t="s">
        <v>842</v>
      </c>
      <c r="C235" s="798"/>
      <c r="D235" s="798"/>
      <c r="E235" s="354"/>
    </row>
    <row r="236" spans="1:5" ht="15.75">
      <c r="A236" s="341" t="s">
        <v>720</v>
      </c>
      <c r="B236" s="799" t="s">
        <v>1077</v>
      </c>
      <c r="C236" s="797"/>
      <c r="D236" s="354" t="s">
        <v>853</v>
      </c>
      <c r="E236" s="362">
        <f>КАЛЬКУЛЯЦИЯ!K210</f>
        <v>260</v>
      </c>
    </row>
    <row r="237" spans="1:5" ht="15.75">
      <c r="A237" s="341" t="s">
        <v>721</v>
      </c>
      <c r="B237" s="805" t="s">
        <v>1078</v>
      </c>
      <c r="C237" s="806"/>
      <c r="D237" s="354" t="s">
        <v>853</v>
      </c>
      <c r="E237" s="362">
        <f>КАЛЬКУЛЯЦИЯ!K211</f>
        <v>300</v>
      </c>
    </row>
    <row r="238" spans="1:5" ht="15.75">
      <c r="A238" s="341" t="s">
        <v>722</v>
      </c>
      <c r="B238" s="799" t="s">
        <v>6</v>
      </c>
      <c r="C238" s="797"/>
      <c r="D238" s="354" t="s">
        <v>853</v>
      </c>
      <c r="E238" s="362">
        <f>КАЛЬКУЛЯЦИЯ!K212</f>
        <v>220</v>
      </c>
    </row>
    <row r="239" spans="1:5" ht="15.75">
      <c r="A239" s="341" t="s">
        <v>723</v>
      </c>
      <c r="B239" s="799" t="s">
        <v>7</v>
      </c>
      <c r="C239" s="797"/>
      <c r="D239" s="354" t="s">
        <v>853</v>
      </c>
      <c r="E239" s="362">
        <f>КАЛЬКУЛЯЦИЯ!K213</f>
        <v>220</v>
      </c>
    </row>
    <row r="240" spans="1:5" ht="15.75">
      <c r="A240" s="139" t="s">
        <v>724</v>
      </c>
      <c r="B240" s="800" t="s">
        <v>1079</v>
      </c>
      <c r="C240" s="801"/>
      <c r="D240" s="352" t="s">
        <v>853</v>
      </c>
      <c r="E240" s="357">
        <f>КАЛЬКУЛЯЦИЯ!K214</f>
        <v>220</v>
      </c>
    </row>
    <row r="241" spans="1:5" ht="15.75">
      <c r="A241" s="139" t="s">
        <v>725</v>
      </c>
      <c r="B241" s="800" t="s">
        <v>8</v>
      </c>
      <c r="C241" s="801"/>
      <c r="D241" s="352" t="s">
        <v>853</v>
      </c>
      <c r="E241" s="357">
        <f>КАЛЬКУЛЯЦИЯ!K215</f>
        <v>220</v>
      </c>
    </row>
    <row r="242" spans="1:5" ht="15.75">
      <c r="A242" s="139" t="s">
        <v>726</v>
      </c>
      <c r="B242" s="800" t="s">
        <v>9</v>
      </c>
      <c r="C242" s="801"/>
      <c r="D242" s="352" t="s">
        <v>853</v>
      </c>
      <c r="E242" s="357">
        <f>КАЛЬКУЛЯЦИЯ!K216</f>
        <v>220</v>
      </c>
    </row>
    <row r="243" spans="1:5" ht="15.75">
      <c r="A243" s="139" t="s">
        <v>727</v>
      </c>
      <c r="B243" s="800" t="s">
        <v>10</v>
      </c>
      <c r="C243" s="801"/>
      <c r="D243" s="352" t="s">
        <v>853</v>
      </c>
      <c r="E243" s="357">
        <f>КАЛЬКУЛЯЦИЯ!K217</f>
        <v>220</v>
      </c>
    </row>
    <row r="244" spans="1:5" ht="15.75">
      <c r="A244" s="139" t="s">
        <v>728</v>
      </c>
      <c r="B244" s="800" t="s">
        <v>1080</v>
      </c>
      <c r="C244" s="801"/>
      <c r="D244" s="352" t="s">
        <v>853</v>
      </c>
      <c r="E244" s="357">
        <f>КАЛЬКУЛЯЦИЯ!K218</f>
        <v>220</v>
      </c>
    </row>
    <row r="245" spans="1:5" ht="15.75">
      <c r="A245" s="139" t="s">
        <v>729</v>
      </c>
      <c r="B245" s="800" t="s">
        <v>11</v>
      </c>
      <c r="C245" s="801"/>
      <c r="D245" s="352" t="s">
        <v>853</v>
      </c>
      <c r="E245" s="357">
        <f>КАЛЬКУЛЯЦИЯ!K219</f>
        <v>220</v>
      </c>
    </row>
    <row r="246" spans="1:5" ht="15.75" hidden="1">
      <c r="A246" s="164" t="s">
        <v>730</v>
      </c>
      <c r="B246" s="831" t="s">
        <v>0</v>
      </c>
      <c r="C246" s="832"/>
      <c r="D246" s="353" t="s">
        <v>853</v>
      </c>
      <c r="E246" s="358" t="e">
        <f>КАЛЬКУЛЯЦИЯ!#REF!</f>
        <v>#REF!</v>
      </c>
    </row>
    <row r="247" spans="1:5" ht="15.75">
      <c r="A247" s="139" t="s">
        <v>731</v>
      </c>
      <c r="B247" s="800" t="s">
        <v>1081</v>
      </c>
      <c r="C247" s="801"/>
      <c r="D247" s="352" t="s">
        <v>853</v>
      </c>
      <c r="E247" s="357">
        <f>КАЛЬКУЛЯЦИЯ!K220</f>
        <v>340</v>
      </c>
    </row>
    <row r="248" spans="1:5" ht="15.75">
      <c r="A248" s="139" t="s">
        <v>732</v>
      </c>
      <c r="B248" s="800" t="s">
        <v>1082</v>
      </c>
      <c r="C248" s="801"/>
      <c r="D248" s="352" t="s">
        <v>853</v>
      </c>
      <c r="E248" s="357">
        <f>КАЛЬКУЛЯЦИЯ!K221</f>
        <v>300</v>
      </c>
    </row>
    <row r="249" spans="1:5" ht="15.75">
      <c r="A249" s="140" t="s">
        <v>733</v>
      </c>
      <c r="B249" s="830" t="s">
        <v>1083</v>
      </c>
      <c r="C249" s="801"/>
      <c r="D249" s="349" t="s">
        <v>853</v>
      </c>
      <c r="E249" s="357">
        <f>КАЛЬКУЛЯЦИЯ!K222</f>
        <v>260</v>
      </c>
    </row>
    <row r="250" spans="1:5" ht="15.75">
      <c r="A250" s="140" t="s">
        <v>734</v>
      </c>
      <c r="B250" s="830" t="s">
        <v>1084</v>
      </c>
      <c r="C250" s="801"/>
      <c r="D250" s="349" t="s">
        <v>853</v>
      </c>
      <c r="E250" s="357">
        <f>КАЛЬКУЛЯЦИЯ!K223</f>
        <v>260</v>
      </c>
    </row>
    <row r="251" spans="1:5" ht="15.75">
      <c r="A251" s="140" t="s">
        <v>735</v>
      </c>
      <c r="B251" s="830" t="s">
        <v>1085</v>
      </c>
      <c r="C251" s="801"/>
      <c r="D251" s="349" t="s">
        <v>853</v>
      </c>
      <c r="E251" s="357">
        <f>КАЛЬКУЛЯЦИЯ!K224</f>
        <v>340</v>
      </c>
    </row>
    <row r="252" spans="1:5" ht="15.75">
      <c r="A252" s="140" t="s">
        <v>736</v>
      </c>
      <c r="B252" s="830" t="s">
        <v>1086</v>
      </c>
      <c r="C252" s="801"/>
      <c r="D252" s="349" t="s">
        <v>853</v>
      </c>
      <c r="E252" s="357">
        <f>КАЛЬКУЛЯЦИЯ!K225</f>
        <v>300</v>
      </c>
    </row>
    <row r="253" spans="1:5" ht="15.75">
      <c r="A253" s="140" t="s">
        <v>737</v>
      </c>
      <c r="B253" s="830" t="s">
        <v>1087</v>
      </c>
      <c r="C253" s="801"/>
      <c r="D253" s="349" t="s">
        <v>853</v>
      </c>
      <c r="E253" s="357">
        <f>КАЛЬКУЛЯЦИЯ!K226</f>
        <v>260</v>
      </c>
    </row>
    <row r="254" spans="1:5" ht="18.75" customHeight="1">
      <c r="A254" s="140" t="s">
        <v>738</v>
      </c>
      <c r="B254" s="803" t="s">
        <v>195</v>
      </c>
      <c r="C254" s="804"/>
      <c r="D254" s="349" t="s">
        <v>853</v>
      </c>
      <c r="E254" s="357">
        <f>КАЛЬКУЛЯЦИЯ!K227</f>
        <v>300</v>
      </c>
    </row>
    <row r="255" spans="1:5" ht="18.75" customHeight="1">
      <c r="A255" s="140" t="s">
        <v>739</v>
      </c>
      <c r="B255" s="839" t="s">
        <v>876</v>
      </c>
      <c r="C255" s="786"/>
      <c r="D255" s="349" t="s">
        <v>853</v>
      </c>
      <c r="E255" s="357">
        <f>КАЛЬКУЛЯЦИЯ!K228</f>
        <v>700</v>
      </c>
    </row>
    <row r="256" spans="1:5" ht="19.5">
      <c r="A256" s="807" t="s">
        <v>696</v>
      </c>
      <c r="B256" s="808"/>
      <c r="C256" s="808"/>
      <c r="D256" s="808"/>
      <c r="E256" s="808"/>
    </row>
    <row r="257" spans="1:5" ht="30.75" customHeight="1">
      <c r="A257" s="140" t="s">
        <v>451</v>
      </c>
      <c r="B257" s="802" t="s">
        <v>1088</v>
      </c>
      <c r="C257" s="786"/>
      <c r="D257" s="352" t="s">
        <v>853</v>
      </c>
      <c r="E257" s="363">
        <f>КАЛЬКУЛЯЦИЯ!K230</f>
        <v>70</v>
      </c>
    </row>
    <row r="258" spans="1:5" ht="33.75" customHeight="1">
      <c r="A258" s="140" t="s">
        <v>441</v>
      </c>
      <c r="B258" s="802" t="s">
        <v>1089</v>
      </c>
      <c r="C258" s="786"/>
      <c r="D258" s="352" t="s">
        <v>853</v>
      </c>
      <c r="E258" s="363">
        <f>КАЛЬКУЛЯЦИЯ!K231</f>
        <v>100</v>
      </c>
    </row>
    <row r="259" spans="1:5" ht="31.5" customHeight="1">
      <c r="A259" s="140" t="s">
        <v>442</v>
      </c>
      <c r="B259" s="802" t="s">
        <v>1090</v>
      </c>
      <c r="C259" s="786"/>
      <c r="D259" s="352" t="s">
        <v>853</v>
      </c>
      <c r="E259" s="363">
        <f>КАЛЬКУЛЯЦИЯ!K232</f>
        <v>70</v>
      </c>
    </row>
    <row r="260" spans="1:5" ht="15.75">
      <c r="A260" s="140" t="s">
        <v>443</v>
      </c>
      <c r="B260" s="800" t="s">
        <v>1091</v>
      </c>
      <c r="C260" s="801"/>
      <c r="D260" s="352" t="s">
        <v>853</v>
      </c>
      <c r="E260" s="363">
        <f>КАЛЬКУЛЯЦИЯ!K233</f>
        <v>70</v>
      </c>
    </row>
    <row r="261" spans="1:5" ht="15.75">
      <c r="A261" s="140" t="s">
        <v>444</v>
      </c>
      <c r="B261" s="800" t="s">
        <v>1092</v>
      </c>
      <c r="C261" s="801"/>
      <c r="D261" s="352" t="s">
        <v>853</v>
      </c>
      <c r="E261" s="363">
        <f>КАЛЬКУЛЯЦИЯ!K234</f>
        <v>140</v>
      </c>
    </row>
    <row r="262" spans="1:5" ht="15.75">
      <c r="A262" s="140" t="s">
        <v>445</v>
      </c>
      <c r="B262" s="204" t="s">
        <v>1093</v>
      </c>
      <c r="C262" s="205"/>
      <c r="D262" s="352"/>
      <c r="E262" s="363"/>
    </row>
    <row r="263" spans="1:5" ht="30.75" customHeight="1">
      <c r="A263" s="140" t="s">
        <v>446</v>
      </c>
      <c r="B263" s="802" t="s">
        <v>1094</v>
      </c>
      <c r="C263" s="795"/>
      <c r="D263" s="352" t="s">
        <v>853</v>
      </c>
      <c r="E263" s="363">
        <f>КАЛЬКУЛЯЦИЯ!K235</f>
        <v>140</v>
      </c>
    </row>
    <row r="264" spans="1:5" ht="15.75">
      <c r="A264" s="140" t="s">
        <v>447</v>
      </c>
      <c r="B264" s="204" t="s">
        <v>1095</v>
      </c>
      <c r="C264" s="205"/>
      <c r="D264" s="352" t="s">
        <v>853</v>
      </c>
      <c r="E264" s="363">
        <f>КАЛЬКУЛЯЦИЯ!K236</f>
        <v>180</v>
      </c>
    </row>
    <row r="265" spans="1:5" ht="33" customHeight="1">
      <c r="A265" s="140" t="s">
        <v>448</v>
      </c>
      <c r="B265" s="802" t="s">
        <v>1096</v>
      </c>
      <c r="C265" s="795"/>
      <c r="D265" s="352" t="s">
        <v>853</v>
      </c>
      <c r="E265" s="363">
        <f>КАЛЬКУЛЯЦИЯ!K237</f>
        <v>70</v>
      </c>
    </row>
    <row r="266" spans="1:5" ht="32.25" customHeight="1">
      <c r="A266" s="140" t="s">
        <v>449</v>
      </c>
      <c r="B266" s="802" t="s">
        <v>1097</v>
      </c>
      <c r="C266" s="786"/>
      <c r="D266" s="352" t="s">
        <v>853</v>
      </c>
      <c r="E266" s="363">
        <f>КАЛЬКУЛЯЦИЯ!K238</f>
        <v>140</v>
      </c>
    </row>
    <row r="267" spans="1:5" ht="15.75">
      <c r="A267" s="140" t="s">
        <v>450</v>
      </c>
      <c r="B267" s="800" t="s">
        <v>1098</v>
      </c>
      <c r="C267" s="801"/>
      <c r="D267" s="352" t="s">
        <v>853</v>
      </c>
      <c r="E267" s="363">
        <f>КАЛЬКУЛЯЦИЯ!K240</f>
        <v>140</v>
      </c>
    </row>
    <row r="268" spans="1:5" ht="33" customHeight="1">
      <c r="A268" s="140" t="s">
        <v>1139</v>
      </c>
      <c r="B268" s="802" t="s">
        <v>1140</v>
      </c>
      <c r="C268" s="795"/>
      <c r="D268" s="352" t="s">
        <v>853</v>
      </c>
      <c r="E268" s="363">
        <f>КАЛЬКУЛЯЦИЯ!K241</f>
        <v>400</v>
      </c>
    </row>
    <row r="269" spans="1:5" ht="19.5">
      <c r="A269" s="814" t="s">
        <v>834</v>
      </c>
      <c r="B269" s="815"/>
      <c r="C269" s="815"/>
      <c r="D269" s="815"/>
      <c r="E269" s="815"/>
    </row>
    <row r="270" spans="1:5" ht="15.75">
      <c r="A270" s="812" t="s">
        <v>835</v>
      </c>
      <c r="B270" s="813"/>
      <c r="C270" s="813"/>
      <c r="D270" s="813"/>
      <c r="E270" s="813"/>
    </row>
    <row r="271" spans="1:5" ht="21.75" customHeight="1">
      <c r="A271" s="135" t="s">
        <v>575</v>
      </c>
      <c r="B271" s="810" t="s">
        <v>856</v>
      </c>
      <c r="C271" s="786"/>
      <c r="D271" s="349" t="s">
        <v>851</v>
      </c>
      <c r="E271" s="357">
        <f>КАЛЬКУЛЯЦИЯ!K243</f>
        <v>8000</v>
      </c>
    </row>
    <row r="272" spans="1:5" ht="17.25" customHeight="1">
      <c r="A272" s="135" t="s">
        <v>514</v>
      </c>
      <c r="B272" s="809" t="s">
        <v>857</v>
      </c>
      <c r="C272" s="801"/>
      <c r="D272" s="349" t="s">
        <v>851</v>
      </c>
      <c r="E272" s="357">
        <f>КАЛЬКУЛЯЦИЯ!K244</f>
        <v>4700</v>
      </c>
    </row>
    <row r="273" spans="1:5" ht="18.75" customHeight="1">
      <c r="A273" s="135" t="s">
        <v>698</v>
      </c>
      <c r="B273" s="809" t="s">
        <v>858</v>
      </c>
      <c r="C273" s="801"/>
      <c r="D273" s="349" t="s">
        <v>851</v>
      </c>
      <c r="E273" s="357">
        <f>КАЛЬКУЛЯЦИЯ!K245</f>
        <v>2800</v>
      </c>
    </row>
    <row r="274" spans="1:5" ht="21" customHeight="1">
      <c r="A274" s="141" t="s">
        <v>843</v>
      </c>
      <c r="B274" s="809" t="s">
        <v>859</v>
      </c>
      <c r="C274" s="801"/>
      <c r="D274" s="349" t="s">
        <v>851</v>
      </c>
      <c r="E274" s="357">
        <f>КАЛЬКУЛЯЦИЯ!K246</f>
        <v>2800</v>
      </c>
    </row>
    <row r="275" spans="1:5" ht="21" customHeight="1">
      <c r="A275" s="141" t="s">
        <v>844</v>
      </c>
      <c r="B275" s="809" t="s">
        <v>860</v>
      </c>
      <c r="C275" s="801"/>
      <c r="D275" s="349" t="s">
        <v>851</v>
      </c>
      <c r="E275" s="357">
        <f>КАЛЬКУЛЯЦИЯ!K246</f>
        <v>2800</v>
      </c>
    </row>
    <row r="276" spans="1:5" ht="15.75">
      <c r="A276" s="816" t="s">
        <v>630</v>
      </c>
      <c r="B276" s="817"/>
      <c r="C276" s="817"/>
      <c r="D276" s="817"/>
      <c r="E276" s="817"/>
    </row>
    <row r="277" spans="1:5" ht="15.75">
      <c r="A277" s="135" t="s">
        <v>699</v>
      </c>
      <c r="B277" s="800" t="s">
        <v>877</v>
      </c>
      <c r="C277" s="818"/>
      <c r="D277" s="349" t="s">
        <v>852</v>
      </c>
      <c r="E277" s="357">
        <f>КАЛЬКУЛЯЦИЯ!K248</f>
        <v>1700</v>
      </c>
    </row>
    <row r="278" spans="1:5" ht="15.75">
      <c r="A278" s="139"/>
      <c r="B278" s="819" t="s">
        <v>631</v>
      </c>
      <c r="C278" s="819"/>
      <c r="D278" s="819"/>
      <c r="E278" s="357"/>
    </row>
    <row r="279" spans="1:5" ht="36" customHeight="1">
      <c r="A279" s="135" t="s">
        <v>700</v>
      </c>
      <c r="B279" s="810" t="s">
        <v>861</v>
      </c>
      <c r="C279" s="786"/>
      <c r="D279" s="349" t="s">
        <v>851</v>
      </c>
      <c r="E279" s="357">
        <f>КАЛЬКУЛЯЦИЯ!K250</f>
        <v>16000</v>
      </c>
    </row>
    <row r="280" spans="1:5" ht="32.25" customHeight="1">
      <c r="A280" s="135" t="s">
        <v>701</v>
      </c>
      <c r="B280" s="810" t="s">
        <v>862</v>
      </c>
      <c r="C280" s="786"/>
      <c r="D280" s="349" t="s">
        <v>851</v>
      </c>
      <c r="E280" s="357">
        <f>КАЛЬКУЛЯЦИЯ!K251</f>
        <v>14500</v>
      </c>
    </row>
    <row r="281" spans="1:5" ht="46.5" customHeight="1">
      <c r="A281" s="135" t="s">
        <v>702</v>
      </c>
      <c r="B281" s="810" t="s">
        <v>531</v>
      </c>
      <c r="C281" s="786"/>
      <c r="D281" s="349" t="s">
        <v>851</v>
      </c>
      <c r="E281" s="357">
        <f>КАЛЬКУЛЯЦИЯ!K252</f>
        <v>17500</v>
      </c>
    </row>
    <row r="282" spans="1:5" ht="16.5" customHeight="1">
      <c r="A282" s="135" t="s">
        <v>703</v>
      </c>
      <c r="B282" s="809" t="s">
        <v>863</v>
      </c>
      <c r="C282" s="801"/>
      <c r="D282" s="349" t="s">
        <v>851</v>
      </c>
      <c r="E282" s="357">
        <f>КАЛЬКУЛЯЦИЯ!K253</f>
        <v>13700</v>
      </c>
    </row>
    <row r="283" spans="1:5" ht="32.25" customHeight="1">
      <c r="A283" s="135" t="s">
        <v>704</v>
      </c>
      <c r="B283" s="810" t="s">
        <v>533</v>
      </c>
      <c r="C283" s="786"/>
      <c r="D283" s="349" t="s">
        <v>851</v>
      </c>
      <c r="E283" s="357">
        <f>КАЛЬКУЛЯЦИЯ!K254</f>
        <v>3600</v>
      </c>
    </row>
    <row r="284" spans="1:5" ht="23.25" customHeight="1">
      <c r="A284" s="135" t="s">
        <v>705</v>
      </c>
      <c r="B284" s="800" t="s">
        <v>534</v>
      </c>
      <c r="C284" s="801"/>
      <c r="D284" s="349" t="s">
        <v>851</v>
      </c>
      <c r="E284" s="357">
        <f>КАЛЬКУЛЯЦИЯ!K255</f>
        <v>3000</v>
      </c>
    </row>
    <row r="285" spans="1:5" ht="21" customHeight="1">
      <c r="A285" s="135" t="s">
        <v>706</v>
      </c>
      <c r="B285" s="809" t="s">
        <v>864</v>
      </c>
      <c r="C285" s="801"/>
      <c r="D285" s="349" t="s">
        <v>851</v>
      </c>
      <c r="E285" s="357">
        <f>КАЛЬКУЛЯЦИЯ!K256</f>
        <v>3000</v>
      </c>
    </row>
    <row r="286" spans="1:5" ht="32.25" customHeight="1">
      <c r="A286" s="135" t="s">
        <v>707</v>
      </c>
      <c r="B286" s="802" t="s">
        <v>865</v>
      </c>
      <c r="C286" s="786"/>
      <c r="D286" s="349" t="s">
        <v>851</v>
      </c>
      <c r="E286" s="357">
        <f>КАЛЬКУЛЯЦИЯ!K257</f>
        <v>3200</v>
      </c>
    </row>
    <row r="287" spans="1:5" ht="33.75" customHeight="1">
      <c r="A287" s="135" t="s">
        <v>708</v>
      </c>
      <c r="B287" s="802" t="s">
        <v>537</v>
      </c>
      <c r="C287" s="786"/>
      <c r="D287" s="349" t="s">
        <v>851</v>
      </c>
      <c r="E287" s="357">
        <f>КАЛЬКУЛЯЦИЯ!K258</f>
        <v>10500</v>
      </c>
    </row>
    <row r="288" spans="1:5" ht="20.25" customHeight="1">
      <c r="A288" s="135" t="s">
        <v>709</v>
      </c>
      <c r="B288" s="802" t="s">
        <v>538</v>
      </c>
      <c r="C288" s="786"/>
      <c r="D288" s="349" t="s">
        <v>851</v>
      </c>
      <c r="E288" s="357">
        <f>КАЛЬКУЛЯЦИЯ!K259</f>
        <v>10500</v>
      </c>
    </row>
    <row r="289" spans="1:5" ht="18" customHeight="1">
      <c r="A289" s="135" t="s">
        <v>710</v>
      </c>
      <c r="B289" s="800" t="s">
        <v>539</v>
      </c>
      <c r="C289" s="801"/>
      <c r="D289" s="349" t="s">
        <v>851</v>
      </c>
      <c r="E289" s="357">
        <f>КАЛЬКУЛЯЦИЯ!K260</f>
        <v>3200</v>
      </c>
    </row>
    <row r="290" spans="1:5" ht="20.25" customHeight="1">
      <c r="A290" s="135" t="s">
        <v>711</v>
      </c>
      <c r="B290" s="800" t="s">
        <v>540</v>
      </c>
      <c r="C290" s="801"/>
      <c r="D290" s="349" t="s">
        <v>851</v>
      </c>
      <c r="E290" s="357">
        <f>КАЛЬКУЛЯЦИЯ!K261</f>
        <v>3200</v>
      </c>
    </row>
    <row r="291" spans="1:5" ht="35.25" customHeight="1">
      <c r="A291" s="135" t="s">
        <v>712</v>
      </c>
      <c r="B291" s="802" t="s">
        <v>866</v>
      </c>
      <c r="C291" s="786"/>
      <c r="D291" s="349" t="s">
        <v>851</v>
      </c>
      <c r="E291" s="357">
        <f>КАЛЬКУЛЯЦИЯ!K262</f>
        <v>3200</v>
      </c>
    </row>
    <row r="292" spans="1:5" ht="21" customHeight="1">
      <c r="A292" s="135" t="s">
        <v>713</v>
      </c>
      <c r="B292" s="800" t="s">
        <v>542</v>
      </c>
      <c r="C292" s="801"/>
      <c r="D292" s="349" t="s">
        <v>851</v>
      </c>
      <c r="E292" s="357">
        <f>КАЛЬКУЛЯЦИЯ!K263</f>
        <v>3300</v>
      </c>
    </row>
    <row r="293" spans="1:5" ht="34.5" customHeight="1">
      <c r="A293" s="135" t="s">
        <v>714</v>
      </c>
      <c r="B293" s="802" t="s">
        <v>543</v>
      </c>
      <c r="C293" s="786"/>
      <c r="D293" s="349" t="s">
        <v>851</v>
      </c>
      <c r="E293" s="357">
        <f>КАЛЬКУЛЯЦИЯ!K264</f>
        <v>3700</v>
      </c>
    </row>
    <row r="294" spans="1:5" ht="30.75" customHeight="1">
      <c r="A294" s="135" t="s">
        <v>715</v>
      </c>
      <c r="B294" s="802" t="s">
        <v>544</v>
      </c>
      <c r="C294" s="786"/>
      <c r="D294" s="349" t="s">
        <v>851</v>
      </c>
      <c r="E294" s="357">
        <f>КАЛЬКУЛЯЦИЯ!K265</f>
        <v>3000</v>
      </c>
    </row>
    <row r="295" spans="1:5" ht="33.75" customHeight="1">
      <c r="A295" s="135" t="s">
        <v>716</v>
      </c>
      <c r="B295" s="802" t="s">
        <v>867</v>
      </c>
      <c r="C295" s="786"/>
      <c r="D295" s="349" t="s">
        <v>851</v>
      </c>
      <c r="E295" s="357">
        <f>КАЛЬКУЛЯЦИЯ!K266</f>
        <v>3200</v>
      </c>
    </row>
    <row r="296" spans="1:5" ht="18.75" customHeight="1">
      <c r="A296" s="135" t="s">
        <v>717</v>
      </c>
      <c r="B296" s="800" t="s">
        <v>868</v>
      </c>
      <c r="C296" s="801"/>
      <c r="D296" s="349" t="s">
        <v>851</v>
      </c>
      <c r="E296" s="357">
        <f>КАЛЬКУЛЯЦИЯ!K267</f>
        <v>2700</v>
      </c>
    </row>
    <row r="297" spans="1:5" ht="30" customHeight="1">
      <c r="A297" s="135" t="s">
        <v>718</v>
      </c>
      <c r="B297" s="810" t="s">
        <v>547</v>
      </c>
      <c r="C297" s="786"/>
      <c r="D297" s="349" t="s">
        <v>851</v>
      </c>
      <c r="E297" s="357">
        <f>КАЛЬКУЛЯЦИЯ!K268</f>
        <v>3200</v>
      </c>
    </row>
    <row r="298" spans="1:5" ht="18" customHeight="1">
      <c r="A298" s="135" t="s">
        <v>719</v>
      </c>
      <c r="B298" s="809" t="s">
        <v>548</v>
      </c>
      <c r="C298" s="801"/>
      <c r="D298" s="349" t="s">
        <v>851</v>
      </c>
      <c r="E298" s="357">
        <f>КАЛЬКУЛЯЦИЯ!K269</f>
        <v>3200</v>
      </c>
    </row>
    <row r="299" spans="1:5" ht="19.5" customHeight="1">
      <c r="A299" s="135" t="s">
        <v>741</v>
      </c>
      <c r="B299" s="810" t="s">
        <v>549</v>
      </c>
      <c r="C299" s="786"/>
      <c r="D299" s="355" t="s">
        <v>851</v>
      </c>
      <c r="E299" s="364">
        <f>КАЛЬКУЛЯЦИЯ!K270</f>
        <v>3200</v>
      </c>
    </row>
    <row r="300" spans="1:5" ht="21" customHeight="1">
      <c r="A300" s="820" t="s">
        <v>845</v>
      </c>
      <c r="B300" s="821"/>
      <c r="C300" s="821"/>
      <c r="D300" s="821"/>
      <c r="E300" s="821"/>
    </row>
    <row r="301" spans="1:5" ht="52.5" customHeight="1">
      <c r="A301" s="135" t="s">
        <v>831</v>
      </c>
      <c r="B301" s="782" t="s">
        <v>1099</v>
      </c>
      <c r="C301" s="783"/>
      <c r="D301" s="352" t="s">
        <v>850</v>
      </c>
      <c r="E301" s="356">
        <f>КАЛЬКУЛЯЦИЯ!K271</f>
        <v>1580</v>
      </c>
    </row>
    <row r="302" spans="1:5" ht="52.5" customHeight="1">
      <c r="A302" s="135" t="s">
        <v>832</v>
      </c>
      <c r="B302" s="782" t="s">
        <v>1100</v>
      </c>
      <c r="C302" s="783"/>
      <c r="D302" s="352" t="s">
        <v>850</v>
      </c>
      <c r="E302" s="356">
        <f>стационар!L60</f>
        <v>1580</v>
      </c>
    </row>
    <row r="303" spans="1:5" ht="33.75" customHeight="1">
      <c r="A303" s="135" t="s">
        <v>1158</v>
      </c>
      <c r="B303" s="782" t="s">
        <v>1101</v>
      </c>
      <c r="C303" s="783"/>
      <c r="D303" s="352" t="s">
        <v>850</v>
      </c>
      <c r="E303" s="356">
        <f>стационар!L60</f>
        <v>1580</v>
      </c>
    </row>
    <row r="304" spans="1:5" ht="33" customHeight="1">
      <c r="A304" s="135" t="s">
        <v>1159</v>
      </c>
      <c r="B304" s="782" t="s">
        <v>1102</v>
      </c>
      <c r="C304" s="783"/>
      <c r="D304" s="352" t="s">
        <v>850</v>
      </c>
      <c r="E304" s="356">
        <f>стационар!L60</f>
        <v>1580</v>
      </c>
    </row>
    <row r="305" spans="1:5" ht="33" hidden="1" customHeight="1">
      <c r="A305" s="135"/>
      <c r="B305" s="782"/>
      <c r="C305" s="783"/>
      <c r="D305" s="352"/>
      <c r="E305" s="356"/>
    </row>
    <row r="306" spans="1:5" ht="31.5" customHeight="1">
      <c r="A306" s="869" t="s">
        <v>846</v>
      </c>
      <c r="B306" s="869"/>
      <c r="C306" s="869"/>
      <c r="D306" s="869"/>
      <c r="E306" s="869"/>
    </row>
    <row r="307" spans="1:5" ht="33.75" customHeight="1">
      <c r="A307" s="784" t="s">
        <v>1103</v>
      </c>
      <c r="B307" s="784"/>
      <c r="C307" s="784"/>
      <c r="D307" s="784"/>
      <c r="E307" s="784"/>
    </row>
    <row r="308" spans="1:5" ht="19.5">
      <c r="A308" s="870" t="s">
        <v>833</v>
      </c>
      <c r="B308" s="808"/>
      <c r="C308" s="808"/>
      <c r="D308" s="808"/>
      <c r="E308" s="871"/>
    </row>
    <row r="309" spans="1:5" ht="18.75" customHeight="1">
      <c r="A309" s="135" t="s">
        <v>847</v>
      </c>
      <c r="B309" s="785" t="s">
        <v>1104</v>
      </c>
      <c r="C309" s="786"/>
      <c r="D309" s="349"/>
      <c r="E309" s="357">
        <f>КАЛЬКУЛЯЦИЯ!K276</f>
        <v>750</v>
      </c>
    </row>
    <row r="310" spans="1:5" ht="15.75">
      <c r="A310" s="135" t="s">
        <v>848</v>
      </c>
      <c r="B310" s="785" t="s">
        <v>1105</v>
      </c>
      <c r="C310" s="786"/>
      <c r="D310" s="349"/>
      <c r="E310" s="357">
        <f>КАЛЬКУЛЯЦИЯ!K277</f>
        <v>2000</v>
      </c>
    </row>
    <row r="311" spans="1:5" ht="32.25" customHeight="1">
      <c r="A311" s="135" t="s">
        <v>849</v>
      </c>
      <c r="B311" s="785" t="s">
        <v>1106</v>
      </c>
      <c r="C311" s="786"/>
      <c r="D311" s="355"/>
      <c r="E311" s="364">
        <f>КАЛЬКУЛЯЦИЯ!K278</f>
        <v>1250</v>
      </c>
    </row>
    <row r="312" spans="1:5" ht="15.75" hidden="1">
      <c r="A312" s="135" t="s">
        <v>1108</v>
      </c>
      <c r="B312" s="785" t="s">
        <v>1107</v>
      </c>
      <c r="C312" s="786"/>
      <c r="D312" s="336"/>
      <c r="E312" s="365"/>
    </row>
    <row r="313" spans="1:5" ht="19.5">
      <c r="A313" s="867" t="s">
        <v>1181</v>
      </c>
      <c r="B313" s="867"/>
      <c r="C313" s="867"/>
      <c r="D313" s="867"/>
      <c r="E313" s="867"/>
    </row>
    <row r="314" spans="1:5">
      <c r="A314" s="42" t="s">
        <v>1183</v>
      </c>
      <c r="B314" s="868" t="s">
        <v>1162</v>
      </c>
      <c r="C314" s="792"/>
      <c r="D314" s="9"/>
      <c r="E314" s="117">
        <f>КАЛЬКУЛЯЦИЯ!K280</f>
        <v>1000</v>
      </c>
    </row>
  </sheetData>
  <mergeCells count="303">
    <mergeCell ref="A313:E313"/>
    <mergeCell ref="B314:C314"/>
    <mergeCell ref="A306:E306"/>
    <mergeCell ref="B309:C309"/>
    <mergeCell ref="B310:C310"/>
    <mergeCell ref="B311:C311"/>
    <mergeCell ref="A308:E308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1:C221"/>
    <mergeCell ref="B222:C222"/>
    <mergeCell ref="B224:C224"/>
    <mergeCell ref="B225:C225"/>
    <mergeCell ref="B226:C226"/>
    <mergeCell ref="B231:C231"/>
    <mergeCell ref="B240:C240"/>
    <mergeCell ref="B241:C241"/>
    <mergeCell ref="B248:C248"/>
    <mergeCell ref="B255:C255"/>
    <mergeCell ref="B21:C21"/>
    <mergeCell ref="B22:C22"/>
    <mergeCell ref="B23:C23"/>
    <mergeCell ref="B24:C24"/>
    <mergeCell ref="B25:C25"/>
    <mergeCell ref="B76:C76"/>
    <mergeCell ref="B80:C80"/>
    <mergeCell ref="B81:C81"/>
    <mergeCell ref="B82:C82"/>
    <mergeCell ref="B33:C33"/>
    <mergeCell ref="B34:C34"/>
    <mergeCell ref="B35:C35"/>
    <mergeCell ref="B36:C36"/>
    <mergeCell ref="B37:C37"/>
    <mergeCell ref="B38:C38"/>
    <mergeCell ref="B26:C26"/>
    <mergeCell ref="B27:D27"/>
    <mergeCell ref="B28:C28"/>
    <mergeCell ref="B29:C29"/>
    <mergeCell ref="B31:C31"/>
    <mergeCell ref="B32:C32"/>
    <mergeCell ref="B45:C45"/>
    <mergeCell ref="B49:C49"/>
    <mergeCell ref="B10:C10"/>
    <mergeCell ref="B11:C11"/>
    <mergeCell ref="B12:C12"/>
    <mergeCell ref="B13:C13"/>
    <mergeCell ref="B14:C14"/>
    <mergeCell ref="B20:C20"/>
    <mergeCell ref="D2:E2"/>
    <mergeCell ref="B5:D5"/>
    <mergeCell ref="A6:E6"/>
    <mergeCell ref="A7:E7"/>
    <mergeCell ref="B8:C8"/>
    <mergeCell ref="B9:D9"/>
    <mergeCell ref="B15:C15"/>
    <mergeCell ref="B19:C19"/>
    <mergeCell ref="B50:C50"/>
    <mergeCell ref="B39:C39"/>
    <mergeCell ref="B40:C40"/>
    <mergeCell ref="B41:C41"/>
    <mergeCell ref="B42:C42"/>
    <mergeCell ref="B43:C43"/>
    <mergeCell ref="B44:C44"/>
    <mergeCell ref="B47:C47"/>
    <mergeCell ref="B46:C46"/>
    <mergeCell ref="B48:C4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69:C69"/>
    <mergeCell ref="B70:C70"/>
    <mergeCell ref="B71:C71"/>
    <mergeCell ref="B72:C72"/>
    <mergeCell ref="B74:C74"/>
    <mergeCell ref="B75:C75"/>
    <mergeCell ref="B63:C63"/>
    <mergeCell ref="B64:C64"/>
    <mergeCell ref="B65:C65"/>
    <mergeCell ref="B66:C66"/>
    <mergeCell ref="B67:C67"/>
    <mergeCell ref="B68:C68"/>
    <mergeCell ref="B95:C95"/>
    <mergeCell ref="B96:C96"/>
    <mergeCell ref="B97:C97"/>
    <mergeCell ref="B98:C98"/>
    <mergeCell ref="B99:C99"/>
    <mergeCell ref="B100:C100"/>
    <mergeCell ref="B77:C77"/>
    <mergeCell ref="B79:C79"/>
    <mergeCell ref="B94:D94"/>
    <mergeCell ref="B78:C78"/>
    <mergeCell ref="B83:C83"/>
    <mergeCell ref="B84:C84"/>
    <mergeCell ref="B85:C85"/>
    <mergeCell ref="B86:C86"/>
    <mergeCell ref="B87:C87"/>
    <mergeCell ref="B89:C89"/>
    <mergeCell ref="B90:C90"/>
    <mergeCell ref="B91:C91"/>
    <mergeCell ref="B92:C92"/>
    <mergeCell ref="B93:C93"/>
    <mergeCell ref="B88:C88"/>
    <mergeCell ref="B110:C110"/>
    <mergeCell ref="B111:C111"/>
    <mergeCell ref="B112:C112"/>
    <mergeCell ref="B113:D113"/>
    <mergeCell ref="B101:C101"/>
    <mergeCell ref="B102:C102"/>
    <mergeCell ref="B103:C103"/>
    <mergeCell ref="B104:C104"/>
    <mergeCell ref="B105:C105"/>
    <mergeCell ref="B106:C106"/>
    <mergeCell ref="B108:C108"/>
    <mergeCell ref="B109:C109"/>
    <mergeCell ref="B107:C107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50:C150"/>
    <mergeCell ref="B151:C151"/>
    <mergeCell ref="B152:C152"/>
    <mergeCell ref="B153:C153"/>
    <mergeCell ref="B154:C154"/>
    <mergeCell ref="B176:C176"/>
    <mergeCell ref="B177:C177"/>
    <mergeCell ref="B178:C178"/>
    <mergeCell ref="B179:C179"/>
    <mergeCell ref="B160:C160"/>
    <mergeCell ref="B161:C161"/>
    <mergeCell ref="B162:C162"/>
    <mergeCell ref="B163:C163"/>
    <mergeCell ref="A164:E164"/>
    <mergeCell ref="B155:C155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207:C207"/>
    <mergeCell ref="B208:C208"/>
    <mergeCell ref="B209:C209"/>
    <mergeCell ref="B210:C210"/>
    <mergeCell ref="B211:C211"/>
    <mergeCell ref="A196:E196"/>
    <mergeCell ref="B199:C199"/>
    <mergeCell ref="B200:C200"/>
    <mergeCell ref="B201:C201"/>
    <mergeCell ref="B202:C202"/>
    <mergeCell ref="B203:C203"/>
    <mergeCell ref="B204:C204"/>
    <mergeCell ref="B205:C205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49:C249"/>
    <mergeCell ref="B193:C193"/>
    <mergeCell ref="B194:C194"/>
    <mergeCell ref="B195:C195"/>
    <mergeCell ref="B206:C206"/>
    <mergeCell ref="B220:C220"/>
    <mergeCell ref="B223:C223"/>
    <mergeCell ref="B232:D232"/>
    <mergeCell ref="B233:C233"/>
    <mergeCell ref="B156:D156"/>
    <mergeCell ref="B157:C157"/>
    <mergeCell ref="B158:C158"/>
    <mergeCell ref="B159:C159"/>
    <mergeCell ref="B189:C189"/>
    <mergeCell ref="B190:C190"/>
    <mergeCell ref="B191:C191"/>
    <mergeCell ref="B192:C192"/>
    <mergeCell ref="B185:C185"/>
    <mergeCell ref="B180:C180"/>
    <mergeCell ref="B181:C181"/>
    <mergeCell ref="B182:C182"/>
    <mergeCell ref="B183:C183"/>
    <mergeCell ref="B186:C186"/>
    <mergeCell ref="B187:C187"/>
    <mergeCell ref="B188:C188"/>
    <mergeCell ref="B174:C174"/>
    <mergeCell ref="B175:C175"/>
    <mergeCell ref="B302:C302"/>
    <mergeCell ref="A270:E270"/>
    <mergeCell ref="B271:C271"/>
    <mergeCell ref="B272:C272"/>
    <mergeCell ref="B274:C274"/>
    <mergeCell ref="B275:C275"/>
    <mergeCell ref="A269:E269"/>
    <mergeCell ref="B301:C301"/>
    <mergeCell ref="B282:C282"/>
    <mergeCell ref="B283:C283"/>
    <mergeCell ref="B284:C284"/>
    <mergeCell ref="B285:C285"/>
    <mergeCell ref="B286:C286"/>
    <mergeCell ref="B287:C287"/>
    <mergeCell ref="A276:E276"/>
    <mergeCell ref="B277:C277"/>
    <mergeCell ref="B278:D278"/>
    <mergeCell ref="B279:C279"/>
    <mergeCell ref="B295:C295"/>
    <mergeCell ref="B296:C296"/>
    <mergeCell ref="B297:C297"/>
    <mergeCell ref="A300:E300"/>
    <mergeCell ref="B259:C259"/>
    <mergeCell ref="B260:C260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67:C267"/>
    <mergeCell ref="B273:C273"/>
    <mergeCell ref="B266:C266"/>
    <mergeCell ref="B280:C280"/>
    <mergeCell ref="B281:C281"/>
    <mergeCell ref="B294:C294"/>
    <mergeCell ref="B268:C268"/>
    <mergeCell ref="B303:C303"/>
    <mergeCell ref="B304:C304"/>
    <mergeCell ref="B305:C305"/>
    <mergeCell ref="A307:E307"/>
    <mergeCell ref="B312:C312"/>
    <mergeCell ref="A198:E198"/>
    <mergeCell ref="A197:E197"/>
    <mergeCell ref="B227:C227"/>
    <mergeCell ref="B228:C228"/>
    <mergeCell ref="B229:C229"/>
    <mergeCell ref="B230:C230"/>
    <mergeCell ref="B234:C234"/>
    <mergeCell ref="B235:D235"/>
    <mergeCell ref="B236:C236"/>
    <mergeCell ref="B261:C261"/>
    <mergeCell ref="B263:C263"/>
    <mergeCell ref="B265:C265"/>
    <mergeCell ref="B254:C254"/>
    <mergeCell ref="B237:C237"/>
    <mergeCell ref="B238:C238"/>
    <mergeCell ref="B239:C239"/>
    <mergeCell ref="A256:E256"/>
    <mergeCell ref="B257:C257"/>
    <mergeCell ref="B258:C258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topLeftCell="A58" workbookViewId="0">
      <selection activeCell="C60" sqref="C60:L60"/>
    </sheetView>
  </sheetViews>
  <sheetFormatPr defaultRowHeight="12.75"/>
  <cols>
    <col min="1" max="1" width="18.42578125" customWidth="1"/>
    <col min="3" max="3" width="11.42578125" customWidth="1"/>
    <col min="4" max="4" width="11.28515625" customWidth="1"/>
    <col min="5" max="5" width="13.42578125" customWidth="1"/>
    <col min="6" max="6" width="9.28515625" customWidth="1"/>
    <col min="7" max="7" width="9" customWidth="1"/>
    <col min="8" max="8" width="12.140625" customWidth="1"/>
    <col min="9" max="9" width="9.140625" customWidth="1"/>
    <col min="10" max="10" width="8.140625" customWidth="1"/>
    <col min="11" max="11" width="9.28515625" customWidth="1"/>
  </cols>
  <sheetData>
    <row r="1" spans="1:6" ht="15">
      <c r="A1" s="771" t="s">
        <v>456</v>
      </c>
      <c r="B1" s="771"/>
      <c r="C1" s="771"/>
      <c r="D1" s="44"/>
      <c r="E1" s="44"/>
      <c r="F1" s="44"/>
    </row>
    <row r="2" spans="1:6" ht="15">
      <c r="A2" s="771" t="s">
        <v>168</v>
      </c>
      <c r="B2" s="771"/>
      <c r="C2" s="771"/>
      <c r="D2" s="203"/>
      <c r="E2" s="203"/>
      <c r="F2" s="203"/>
    </row>
    <row r="4" spans="1:6">
      <c r="A4" s="749" t="s">
        <v>457</v>
      </c>
      <c r="B4" s="756"/>
      <c r="C4" s="117" t="s">
        <v>458</v>
      </c>
    </row>
    <row r="5" spans="1:6">
      <c r="A5" s="101" t="s">
        <v>459</v>
      </c>
      <c r="B5" s="101">
        <v>211</v>
      </c>
      <c r="C5" s="102"/>
    </row>
    <row r="6" spans="1:6">
      <c r="A6" s="101" t="s">
        <v>460</v>
      </c>
      <c r="B6" s="101">
        <v>213</v>
      </c>
      <c r="C6" s="102"/>
    </row>
    <row r="7" spans="1:6">
      <c r="A7" s="101" t="s">
        <v>461</v>
      </c>
      <c r="B7" s="101">
        <v>221</v>
      </c>
      <c r="C7" s="102">
        <v>913807.25</v>
      </c>
    </row>
    <row r="8" spans="1:6">
      <c r="A8" s="101" t="s">
        <v>462</v>
      </c>
      <c r="B8" s="101">
        <v>222</v>
      </c>
      <c r="C8" s="103">
        <v>0</v>
      </c>
    </row>
    <row r="9" spans="1:6">
      <c r="A9" s="101" t="s">
        <v>463</v>
      </c>
      <c r="B9" s="101" t="s">
        <v>464</v>
      </c>
      <c r="C9" s="102">
        <f>12799217.09</f>
        <v>12799217.09</v>
      </c>
    </row>
    <row r="10" spans="1:6" ht="24">
      <c r="A10" s="104" t="s">
        <v>465</v>
      </c>
      <c r="B10" s="101">
        <v>225</v>
      </c>
      <c r="C10" s="102">
        <f>3463374.11</f>
        <v>3463374.11</v>
      </c>
    </row>
    <row r="11" spans="1:6">
      <c r="A11" s="101" t="s">
        <v>466</v>
      </c>
      <c r="B11" s="101">
        <v>226</v>
      </c>
      <c r="C11" s="102">
        <f>6371907.89</f>
        <v>6371907.8899999997</v>
      </c>
    </row>
    <row r="12" spans="1:6">
      <c r="A12" s="101" t="s">
        <v>467</v>
      </c>
      <c r="B12" s="101">
        <v>290</v>
      </c>
      <c r="C12" s="105">
        <v>168056.35</v>
      </c>
    </row>
    <row r="13" spans="1:6">
      <c r="A13" s="101" t="s">
        <v>468</v>
      </c>
      <c r="B13" s="101" t="s">
        <v>469</v>
      </c>
      <c r="C13" s="103">
        <v>0</v>
      </c>
    </row>
    <row r="14" spans="1:6">
      <c r="A14" s="101" t="s">
        <v>470</v>
      </c>
      <c r="B14" s="101" t="s">
        <v>471</v>
      </c>
      <c r="C14" s="103">
        <v>0</v>
      </c>
    </row>
    <row r="15" spans="1:6">
      <c r="A15" s="101" t="s">
        <v>472</v>
      </c>
      <c r="B15" s="101">
        <v>340</v>
      </c>
      <c r="C15" s="102">
        <v>1796169.86</v>
      </c>
    </row>
    <row r="16" spans="1:6">
      <c r="A16" s="101"/>
      <c r="B16" s="101">
        <v>310</v>
      </c>
      <c r="C16" s="102">
        <v>1591420.85</v>
      </c>
    </row>
    <row r="17" spans="1:6">
      <c r="A17" s="106" t="s">
        <v>127</v>
      </c>
      <c r="B17" s="101"/>
      <c r="C17" s="107">
        <f>SUM(C5:C16)</f>
        <v>27103953.400000002</v>
      </c>
    </row>
    <row r="19" spans="1:6" ht="15">
      <c r="A19" s="771" t="s">
        <v>473</v>
      </c>
      <c r="B19" s="771"/>
      <c r="C19" s="771"/>
      <c r="D19" s="771"/>
      <c r="E19" s="771"/>
      <c r="F19" s="771"/>
    </row>
    <row r="20" spans="1:6" ht="15">
      <c r="A20" s="771" t="s">
        <v>168</v>
      </c>
      <c r="B20" s="771"/>
      <c r="C20" s="771"/>
      <c r="D20" s="771"/>
      <c r="E20" s="771"/>
      <c r="F20" s="771"/>
    </row>
    <row r="22" spans="1:6">
      <c r="A22" s="45" t="s">
        <v>474</v>
      </c>
      <c r="B22" s="45"/>
      <c r="C22" s="45"/>
      <c r="D22" s="45"/>
      <c r="E22" s="46">
        <f>C17</f>
        <v>27103953.400000002</v>
      </c>
      <c r="F22" s="45"/>
    </row>
    <row r="23" spans="1:6">
      <c r="A23" s="45" t="s">
        <v>475</v>
      </c>
      <c r="B23" s="45"/>
      <c r="C23" s="45"/>
      <c r="D23" s="45"/>
      <c r="E23" s="42">
        <v>20035</v>
      </c>
      <c r="F23" s="45"/>
    </row>
    <row r="24" spans="1:6">
      <c r="A24" s="45" t="s">
        <v>515</v>
      </c>
      <c r="B24" s="45"/>
      <c r="C24" s="45"/>
      <c r="D24" s="45"/>
      <c r="E24" s="42">
        <v>24</v>
      </c>
      <c r="F24" s="45"/>
    </row>
    <row r="25" spans="1:6">
      <c r="A25" s="47" t="s">
        <v>476</v>
      </c>
      <c r="B25" s="47"/>
      <c r="C25" s="47"/>
      <c r="D25" s="47"/>
      <c r="E25" s="117">
        <f>E23</f>
        <v>20035</v>
      </c>
      <c r="F25" s="47"/>
    </row>
    <row r="26" spans="1:6">
      <c r="A26" s="45" t="s">
        <v>477</v>
      </c>
      <c r="B26" s="45"/>
      <c r="C26" s="45"/>
      <c r="D26" s="45"/>
      <c r="E26" s="48">
        <f>E22/E25</f>
        <v>1352.8302171200401</v>
      </c>
      <c r="F26" s="45"/>
    </row>
    <row r="27" spans="1:6">
      <c r="A27" s="45" t="s">
        <v>478</v>
      </c>
      <c r="B27" s="45"/>
      <c r="C27" s="45"/>
      <c r="D27" s="45"/>
      <c r="E27" s="48">
        <f>E24*E26</f>
        <v>32467.92521088096</v>
      </c>
      <c r="F27" s="45"/>
    </row>
    <row r="28" spans="1:6">
      <c r="A28" s="49" t="s">
        <v>479</v>
      </c>
      <c r="B28" s="49"/>
      <c r="C28" s="49"/>
      <c r="D28" s="49"/>
      <c r="E28" s="50">
        <f>E27/E22*100</f>
        <v>0.11979036685799849</v>
      </c>
      <c r="F28" s="49"/>
    </row>
    <row r="30" spans="1:6" ht="15.75">
      <c r="A30" s="713" t="s">
        <v>121</v>
      </c>
      <c r="B30" s="713"/>
      <c r="C30" s="713"/>
      <c r="D30" s="713"/>
      <c r="E30" s="713"/>
      <c r="F30" s="713"/>
    </row>
    <row r="31" spans="1:6" ht="15.75">
      <c r="A31" s="714" t="s">
        <v>480</v>
      </c>
      <c r="B31" s="714"/>
      <c r="C31" s="714"/>
      <c r="D31" s="714"/>
      <c r="E31" s="714"/>
      <c r="F31" s="714"/>
    </row>
    <row r="32" spans="1:6">
      <c r="A32" s="51"/>
      <c r="B32" s="51"/>
      <c r="C32" s="51"/>
      <c r="D32" s="51"/>
      <c r="E32" s="51"/>
      <c r="F32" s="52"/>
    </row>
    <row r="33" spans="1:6" ht="71.25">
      <c r="A33" s="53" t="s">
        <v>481</v>
      </c>
      <c r="B33" s="53" t="s">
        <v>482</v>
      </c>
      <c r="C33" s="53" t="s">
        <v>483</v>
      </c>
      <c r="D33" s="53" t="s">
        <v>484</v>
      </c>
      <c r="E33" s="54" t="s">
        <v>485</v>
      </c>
      <c r="F33" s="54" t="s">
        <v>486</v>
      </c>
    </row>
    <row r="34" spans="1:6">
      <c r="A34" s="94" t="s">
        <v>487</v>
      </c>
      <c r="B34" s="95">
        <v>457721.01</v>
      </c>
      <c r="C34" s="96">
        <v>10.8</v>
      </c>
      <c r="D34" s="95">
        <f>B34*C34</f>
        <v>4943386.9080000008</v>
      </c>
      <c r="E34" s="97"/>
      <c r="F34" s="98"/>
    </row>
    <row r="35" spans="1:6">
      <c r="A35" s="94" t="s">
        <v>488</v>
      </c>
      <c r="B35" s="95">
        <v>784169.39</v>
      </c>
      <c r="C35" s="96">
        <v>10.8</v>
      </c>
      <c r="D35" s="95">
        <f>B35*C35</f>
        <v>8469029.4120000005</v>
      </c>
      <c r="E35" s="97"/>
      <c r="F35" s="98"/>
    </row>
    <row r="36" spans="1:6">
      <c r="A36" s="61" t="s">
        <v>489</v>
      </c>
      <c r="B36" s="61">
        <f>SUM(B34:B35)</f>
        <v>1241890.3999999999</v>
      </c>
      <c r="C36" s="99">
        <v>10.8</v>
      </c>
      <c r="D36" s="99">
        <f>SUM(D34:D35)</f>
        <v>13412416.32</v>
      </c>
      <c r="E36" s="100">
        <v>20035</v>
      </c>
      <c r="F36" s="56">
        <f>D36/E36</f>
        <v>669.44927976041924</v>
      </c>
    </row>
    <row r="37" spans="1:6">
      <c r="A37" s="57">
        <v>1</v>
      </c>
      <c r="B37" s="58"/>
      <c r="C37" s="58"/>
      <c r="D37" s="58"/>
    </row>
    <row r="38" spans="1:6">
      <c r="A38" s="57"/>
      <c r="B38" s="58"/>
      <c r="C38" s="58"/>
      <c r="D38" s="58"/>
    </row>
    <row r="39" spans="1:6">
      <c r="A39" s="57"/>
      <c r="B39" s="58"/>
      <c r="C39" s="58"/>
      <c r="D39" s="58"/>
    </row>
    <row r="40" spans="1:6">
      <c r="A40" s="57"/>
      <c r="B40" s="58"/>
      <c r="C40" s="58"/>
      <c r="D40" s="58"/>
    </row>
    <row r="41" spans="1:6" ht="18.75">
      <c r="A41" s="611" t="s">
        <v>490</v>
      </c>
      <c r="B41" s="611"/>
      <c r="C41" s="611"/>
      <c r="D41" s="611"/>
      <c r="E41" s="611"/>
      <c r="F41" s="611"/>
    </row>
    <row r="42" spans="1:6" ht="18.75">
      <c r="A42" s="611" t="s">
        <v>491</v>
      </c>
      <c r="B42" s="611"/>
      <c r="C42" s="611"/>
      <c r="D42" s="611"/>
      <c r="E42" s="611"/>
      <c r="F42" s="611"/>
    </row>
    <row r="43" spans="1:6" ht="18.75">
      <c r="A43" s="611" t="s">
        <v>492</v>
      </c>
      <c r="B43" s="611"/>
      <c r="C43" s="611"/>
      <c r="D43" s="611"/>
      <c r="E43" s="611"/>
      <c r="F43" s="611"/>
    </row>
    <row r="44" spans="1:6" ht="15.75">
      <c r="A44" s="1"/>
    </row>
    <row r="45" spans="1:6" ht="71.25">
      <c r="A45" s="53" t="s">
        <v>481</v>
      </c>
      <c r="B45" s="53" t="s">
        <v>482</v>
      </c>
      <c r="C45" s="53" t="s">
        <v>493</v>
      </c>
      <c r="D45" s="53" t="s">
        <v>494</v>
      </c>
      <c r="E45" s="54" t="s">
        <v>495</v>
      </c>
      <c r="F45" s="54" t="s">
        <v>496</v>
      </c>
    </row>
    <row r="46" spans="1:6" ht="15">
      <c r="A46" s="87" t="s">
        <v>487</v>
      </c>
      <c r="B46" s="88">
        <f>B34</f>
        <v>457721.01</v>
      </c>
      <c r="C46" s="89">
        <f>B46/29.4*42</f>
        <v>653887.15714285721</v>
      </c>
      <c r="D46" s="90">
        <v>1002165.9</v>
      </c>
      <c r="E46" s="91"/>
      <c r="F46" s="91">
        <v>115370.88</v>
      </c>
    </row>
    <row r="47" spans="1:6" ht="15">
      <c r="A47" s="87" t="s">
        <v>488</v>
      </c>
      <c r="B47" s="88">
        <f>B35</f>
        <v>784169.39</v>
      </c>
      <c r="C47" s="89">
        <f>B47/29.4*42</f>
        <v>1120241.9857142856</v>
      </c>
      <c r="D47" s="90">
        <v>1199141.8</v>
      </c>
      <c r="E47" s="91"/>
      <c r="F47" s="91">
        <v>135610.32</v>
      </c>
    </row>
    <row r="48" spans="1:6" ht="15.75">
      <c r="A48" s="55" t="s">
        <v>489</v>
      </c>
      <c r="B48" s="59">
        <f>SUM(B46:B47)</f>
        <v>1241890.3999999999</v>
      </c>
      <c r="C48" s="59">
        <f>SUM(C46:C47)</f>
        <v>1774129.1428571427</v>
      </c>
      <c r="D48" s="59">
        <f>SUM(D46:D47)</f>
        <v>2201307.7000000002</v>
      </c>
      <c r="E48" s="59">
        <f>SUM(E46:E47)</f>
        <v>0</v>
      </c>
      <c r="F48" s="59">
        <f>SUM(F46:F47)</f>
        <v>250981.2</v>
      </c>
    </row>
    <row r="50" spans="1:12" ht="15.75">
      <c r="A50" s="776" t="s">
        <v>497</v>
      </c>
      <c r="B50" s="776"/>
      <c r="C50" s="776"/>
      <c r="D50" s="776"/>
      <c r="E50" s="777"/>
      <c r="F50" s="777"/>
    </row>
    <row r="51" spans="1:12" ht="71.25">
      <c r="A51" s="60"/>
      <c r="B51" s="53" t="s">
        <v>482</v>
      </c>
      <c r="C51" s="61" t="s">
        <v>498</v>
      </c>
      <c r="D51" s="62" t="s">
        <v>499</v>
      </c>
    </row>
    <row r="52" spans="1:12" ht="25.5">
      <c r="A52" s="92" t="s">
        <v>500</v>
      </c>
      <c r="B52" s="84">
        <f>B48</f>
        <v>1241890.3999999999</v>
      </c>
      <c r="C52" s="85">
        <v>10.8</v>
      </c>
      <c r="D52" s="84">
        <f>B52*C52</f>
        <v>13412416.32</v>
      </c>
      <c r="E52" s="10"/>
      <c r="F52" s="10"/>
    </row>
    <row r="53" spans="1:12" ht="25.5">
      <c r="A53" s="92" t="s">
        <v>501</v>
      </c>
      <c r="B53" s="84">
        <f>C48+D48+E48+F48</f>
        <v>4226418.0428571431</v>
      </c>
      <c r="C53" s="7">
        <v>1</v>
      </c>
      <c r="D53" s="84">
        <f>B53*C53</f>
        <v>4226418.0428571431</v>
      </c>
    </row>
    <row r="54" spans="1:12">
      <c r="A54" s="773" t="s">
        <v>502</v>
      </c>
      <c r="B54" s="774"/>
      <c r="C54" s="775"/>
      <c r="D54" s="93">
        <f>D53/D52</f>
        <v>0.31511235127371462</v>
      </c>
    </row>
    <row r="56" spans="1:12" ht="13.5">
      <c r="A56" s="63"/>
      <c r="B56" s="772" t="s">
        <v>151</v>
      </c>
      <c r="C56" s="772"/>
      <c r="D56" s="772"/>
      <c r="E56" s="772"/>
      <c r="F56" s="772"/>
      <c r="G56" s="772"/>
      <c r="H56" s="772"/>
      <c r="I56" s="772"/>
      <c r="J56" s="772"/>
      <c r="K56" s="201"/>
    </row>
    <row r="57" spans="1:12">
      <c r="A57" s="63"/>
      <c r="B57" s="65"/>
      <c r="C57" s="66"/>
      <c r="D57" s="66"/>
      <c r="E57" s="65"/>
      <c r="F57" s="65"/>
      <c r="G57" s="66"/>
      <c r="H57" s="66"/>
      <c r="I57" s="66"/>
      <c r="J57" s="66"/>
      <c r="K57" s="67"/>
    </row>
    <row r="58" spans="1:12" ht="21.75">
      <c r="A58" s="778" t="s">
        <v>152</v>
      </c>
      <c r="B58" s="779"/>
      <c r="C58" s="69" t="s">
        <v>503</v>
      </c>
      <c r="D58" s="69" t="s">
        <v>504</v>
      </c>
      <c r="E58" s="68" t="s">
        <v>505</v>
      </c>
      <c r="F58" s="68" t="s">
        <v>506</v>
      </c>
      <c r="G58" s="69" t="s">
        <v>507</v>
      </c>
      <c r="H58" s="69" t="s">
        <v>508</v>
      </c>
      <c r="I58" s="70" t="s">
        <v>509</v>
      </c>
      <c r="J58" s="70" t="s">
        <v>510</v>
      </c>
      <c r="K58" s="69" t="s">
        <v>511</v>
      </c>
      <c r="L58" s="9" t="s">
        <v>588</v>
      </c>
    </row>
    <row r="59" spans="1:12">
      <c r="A59" s="68">
        <v>1</v>
      </c>
      <c r="B59" s="68">
        <v>2</v>
      </c>
      <c r="C59" s="69">
        <v>3</v>
      </c>
      <c r="D59" s="69">
        <v>4</v>
      </c>
      <c r="E59" s="68">
        <v>5</v>
      </c>
      <c r="F59" s="68">
        <v>6</v>
      </c>
      <c r="G59" s="69">
        <v>7</v>
      </c>
      <c r="H59" s="69">
        <v>8</v>
      </c>
      <c r="I59" s="70">
        <v>9</v>
      </c>
      <c r="J59" s="70">
        <v>10</v>
      </c>
      <c r="K59" s="70">
        <v>11</v>
      </c>
      <c r="L59" s="9"/>
    </row>
    <row r="60" spans="1:12" ht="65.25" customHeight="1" thickBot="1">
      <c r="A60" s="874" t="s">
        <v>1156</v>
      </c>
      <c r="B60" s="875"/>
      <c r="C60" s="368">
        <v>168.3</v>
      </c>
      <c r="D60" s="368">
        <f>F36</f>
        <v>669.44927976041924</v>
      </c>
      <c r="E60" s="369">
        <f>D60*31.51%</f>
        <v>210.94346805250811</v>
      </c>
      <c r="F60" s="369">
        <f>(D60+E60)*30.2%</f>
        <v>265.87860983950407</v>
      </c>
      <c r="G60" s="369">
        <f>(D60+E60)*0.12%</f>
        <v>1.0564712973755128</v>
      </c>
      <c r="H60" s="369">
        <f>C60+D60+E60+F60+G60</f>
        <v>1315.6278289498068</v>
      </c>
      <c r="I60" s="369">
        <f>H60*20%</f>
        <v>263.1255657899614</v>
      </c>
      <c r="J60" s="369">
        <f>H60+I60</f>
        <v>1578.7533947397683</v>
      </c>
      <c r="K60" s="370">
        <f>J60</f>
        <v>1578.7533947397683</v>
      </c>
      <c r="L60" s="371">
        <v>1580</v>
      </c>
    </row>
    <row r="61" spans="1:12">
      <c r="A61" t="s">
        <v>513</v>
      </c>
    </row>
    <row r="63" spans="1:12" ht="13.5">
      <c r="A63" s="63"/>
      <c r="B63" s="772" t="s">
        <v>151</v>
      </c>
      <c r="C63" s="772"/>
      <c r="D63" s="772"/>
      <c r="E63" s="772"/>
      <c r="F63" s="772"/>
      <c r="G63" s="772"/>
      <c r="H63" s="772"/>
      <c r="I63" s="772"/>
      <c r="J63" s="772"/>
    </row>
    <row r="64" spans="1:12">
      <c r="A64" s="63"/>
      <c r="B64" s="65"/>
      <c r="C64" s="66"/>
      <c r="D64" s="66"/>
      <c r="E64" s="65"/>
      <c r="F64" s="65"/>
      <c r="G64" s="66"/>
      <c r="H64" s="66"/>
      <c r="I64" s="66"/>
      <c r="J64" s="66"/>
    </row>
    <row r="65" spans="1:11" ht="21.75">
      <c r="A65" s="778" t="s">
        <v>152</v>
      </c>
      <c r="B65" s="779"/>
      <c r="C65" s="69" t="s">
        <v>503</v>
      </c>
      <c r="D65" s="69" t="s">
        <v>504</v>
      </c>
      <c r="E65" s="68" t="s">
        <v>505</v>
      </c>
      <c r="F65" s="68" t="s">
        <v>506</v>
      </c>
      <c r="G65" s="69" t="s">
        <v>507</v>
      </c>
      <c r="H65" s="69" t="s">
        <v>508</v>
      </c>
      <c r="I65" s="70" t="s">
        <v>509</v>
      </c>
      <c r="J65" s="70" t="s">
        <v>510</v>
      </c>
      <c r="K65" s="9" t="s">
        <v>588</v>
      </c>
    </row>
    <row r="66" spans="1:11">
      <c r="A66" s="68">
        <v>1</v>
      </c>
      <c r="B66" s="68">
        <v>2</v>
      </c>
      <c r="C66" s="69">
        <v>3</v>
      </c>
      <c r="D66" s="69">
        <v>4</v>
      </c>
      <c r="E66" s="68">
        <v>5</v>
      </c>
      <c r="F66" s="68">
        <v>6</v>
      </c>
      <c r="G66" s="69">
        <v>7</v>
      </c>
      <c r="H66" s="69">
        <v>8</v>
      </c>
      <c r="I66" s="70">
        <v>9</v>
      </c>
      <c r="J66" s="70">
        <v>10</v>
      </c>
      <c r="K66" s="9"/>
    </row>
    <row r="67" spans="1:11" ht="77.25" customHeight="1" thickBot="1">
      <c r="A67" s="874" t="s">
        <v>1157</v>
      </c>
      <c r="B67" s="875"/>
      <c r="C67" s="368"/>
      <c r="D67" s="368">
        <f>F36/2</f>
        <v>334.72463988020962</v>
      </c>
      <c r="E67" s="369">
        <f>D67*31.51%</f>
        <v>105.47173402625405</v>
      </c>
      <c r="F67" s="369">
        <f>(D67+E67)*30.2%</f>
        <v>132.93930491975203</v>
      </c>
      <c r="G67" s="369">
        <f>(D67+E67)*0.12%</f>
        <v>0.52823564868775641</v>
      </c>
      <c r="H67" s="369">
        <f>C67+D67+E67+F67+G67</f>
        <v>573.66391447490355</v>
      </c>
      <c r="I67" s="369">
        <f>H67*20%</f>
        <v>114.73278289498072</v>
      </c>
      <c r="J67" s="369">
        <f>H67+I67</f>
        <v>688.39669736988424</v>
      </c>
      <c r="K67" s="371">
        <v>690</v>
      </c>
    </row>
  </sheetData>
  <mergeCells count="18">
    <mergeCell ref="A67:B67"/>
    <mergeCell ref="A31:F31"/>
    <mergeCell ref="A41:F41"/>
    <mergeCell ref="A42:F42"/>
    <mergeCell ref="A43:F43"/>
    <mergeCell ref="A50:F50"/>
    <mergeCell ref="A54:C54"/>
    <mergeCell ref="B56:J56"/>
    <mergeCell ref="A58:B58"/>
    <mergeCell ref="A60:B60"/>
    <mergeCell ref="B63:J63"/>
    <mergeCell ref="A65:B65"/>
    <mergeCell ref="A30:F30"/>
    <mergeCell ref="A1:C1"/>
    <mergeCell ref="A2:C2"/>
    <mergeCell ref="A4:B4"/>
    <mergeCell ref="A19:F19"/>
    <mergeCell ref="A20:F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1"/>
  <sheetViews>
    <sheetView topLeftCell="A443" workbookViewId="0">
      <selection activeCell="B442" sqref="B442:C442"/>
    </sheetView>
  </sheetViews>
  <sheetFormatPr defaultRowHeight="12.75"/>
  <cols>
    <col min="1" max="1" width="21.42578125" style="210" customWidth="1"/>
    <col min="2" max="2" width="15" style="312" customWidth="1"/>
    <col min="3" max="3" width="66.7109375" style="312" customWidth="1"/>
    <col min="4" max="4" width="12.85546875" style="257" hidden="1" customWidth="1"/>
    <col min="5" max="5" width="10.28515625" style="260" hidden="1" customWidth="1"/>
  </cols>
  <sheetData>
    <row r="1" spans="1:7" ht="15.75">
      <c r="A1" s="211" t="s">
        <v>1191</v>
      </c>
      <c r="B1" s="437"/>
      <c r="C1" s="876" t="s">
        <v>1200</v>
      </c>
      <c r="D1" s="877"/>
      <c r="E1" s="438"/>
    </row>
    <row r="2" spans="1:7" ht="15.75" customHeight="1">
      <c r="A2" s="440" t="s">
        <v>1192</v>
      </c>
      <c r="B2" s="441"/>
      <c r="C2" s="878" t="s">
        <v>1199</v>
      </c>
      <c r="D2" s="751"/>
      <c r="E2" s="751"/>
    </row>
    <row r="3" spans="1:7" ht="15.75">
      <c r="A3" s="440" t="s">
        <v>1193</v>
      </c>
      <c r="B3" s="441"/>
      <c r="C3" s="879" t="s">
        <v>1198</v>
      </c>
      <c r="D3" s="751"/>
      <c r="E3" s="777"/>
      <c r="F3" s="777"/>
      <c r="G3" s="427"/>
    </row>
    <row r="4" spans="1:7" ht="15.75">
      <c r="A4" s="439"/>
      <c r="B4" s="344"/>
      <c r="C4" s="344"/>
      <c r="D4" s="348"/>
      <c r="E4" s="438"/>
    </row>
    <row r="5" spans="1:7" ht="15.75">
      <c r="A5" s="440" t="s">
        <v>1194</v>
      </c>
      <c r="B5" s="441"/>
      <c r="C5" s="879" t="s">
        <v>1201</v>
      </c>
      <c r="D5" s="751"/>
      <c r="E5" s="751"/>
      <c r="F5" s="751"/>
      <c r="G5" s="751"/>
    </row>
    <row r="6" spans="1:7" ht="15.75">
      <c r="A6" s="440" t="s">
        <v>1195</v>
      </c>
      <c r="B6" s="441"/>
      <c r="C6" s="879" t="s">
        <v>1202</v>
      </c>
      <c r="D6" s="751"/>
      <c r="E6" s="751"/>
      <c r="F6" s="751"/>
      <c r="G6" s="751"/>
    </row>
    <row r="7" spans="1:7" ht="15.75">
      <c r="A7" s="440"/>
      <c r="B7" s="441"/>
      <c r="C7" s="441"/>
      <c r="D7" s="348"/>
      <c r="E7" s="438"/>
    </row>
    <row r="8" spans="1:7" ht="18.75">
      <c r="A8" s="611" t="s">
        <v>168</v>
      </c>
      <c r="B8" s="751"/>
      <c r="C8" s="751"/>
      <c r="D8" s="751"/>
    </row>
    <row r="9" spans="1:7" ht="13.5">
      <c r="A9" s="855" t="s">
        <v>1196</v>
      </c>
      <c r="B9" s="856"/>
      <c r="C9" s="856"/>
      <c r="D9" s="856"/>
      <c r="E9" s="856"/>
    </row>
    <row r="10" spans="1:7">
      <c r="A10" s="857"/>
      <c r="B10" s="857"/>
      <c r="C10" s="857"/>
      <c r="D10" s="857"/>
      <c r="E10" s="857"/>
    </row>
    <row r="11" spans="1:7" ht="15">
      <c r="A11" s="443" t="s">
        <v>160</v>
      </c>
      <c r="B11" s="881" t="s">
        <v>1197</v>
      </c>
      <c r="C11" s="882"/>
      <c r="D11" s="883"/>
      <c r="E11" s="884"/>
    </row>
    <row r="12" spans="1:7" ht="15.75" customHeight="1">
      <c r="A12" s="919" t="s">
        <v>742</v>
      </c>
      <c r="B12" s="894"/>
      <c r="C12" s="894"/>
      <c r="D12" s="895"/>
      <c r="E12" s="365"/>
    </row>
    <row r="13" spans="1:7" ht="15.75">
      <c r="A13" s="135" t="s">
        <v>1488</v>
      </c>
      <c r="B13" s="809" t="s">
        <v>1489</v>
      </c>
      <c r="C13" s="852"/>
      <c r="D13" s="349"/>
      <c r="E13" s="356">
        <f>КАЛЬКУЛЯЦИЯ!K6</f>
        <v>400</v>
      </c>
    </row>
    <row r="14" spans="1:7" ht="15.75">
      <c r="A14" s="135" t="s">
        <v>1203</v>
      </c>
      <c r="B14" s="809" t="s">
        <v>911</v>
      </c>
      <c r="C14" s="852"/>
      <c r="D14" s="349"/>
      <c r="E14" s="357">
        <f>КАЛЬКУЛЯЦИЯ!K7</f>
        <v>1150</v>
      </c>
    </row>
    <row r="15" spans="1:7" ht="15.75">
      <c r="A15" s="135" t="s">
        <v>1204</v>
      </c>
      <c r="B15" s="809" t="s">
        <v>912</v>
      </c>
      <c r="C15" s="852"/>
      <c r="D15" s="349"/>
      <c r="E15" s="357">
        <f>КАЛЬКУЛЯЦИЯ!K8</f>
        <v>340</v>
      </c>
    </row>
    <row r="16" spans="1:7" ht="15.75">
      <c r="A16" s="135" t="s">
        <v>1205</v>
      </c>
      <c r="B16" s="809" t="s">
        <v>914</v>
      </c>
      <c r="C16" s="852"/>
      <c r="D16" s="349"/>
      <c r="E16" s="357">
        <f>КАЛЬКУЛЯЦИЯ!K9</f>
        <v>520</v>
      </c>
    </row>
    <row r="17" spans="1:5" ht="15.75">
      <c r="A17" s="135" t="s">
        <v>1206</v>
      </c>
      <c r="B17" s="800" t="s">
        <v>217</v>
      </c>
      <c r="C17" s="818"/>
      <c r="D17" s="349"/>
      <c r="E17" s="357">
        <f>КАЛЬКУЛЯЦИЯ!K10</f>
        <v>230</v>
      </c>
    </row>
    <row r="18" spans="1:5" ht="15.75">
      <c r="A18" s="135" t="s">
        <v>1207</v>
      </c>
      <c r="B18" s="800" t="s">
        <v>837</v>
      </c>
      <c r="C18" s="818"/>
      <c r="D18" s="349"/>
      <c r="E18" s="357">
        <f>КАЛЬКУЛЯЦИЯ!K11</f>
        <v>1560</v>
      </c>
    </row>
    <row r="19" spans="1:5" ht="15.75">
      <c r="A19" s="139" t="s">
        <v>1208</v>
      </c>
      <c r="B19" s="386" t="s">
        <v>915</v>
      </c>
      <c r="C19" s="387"/>
      <c r="D19" s="349"/>
      <c r="E19" s="357">
        <f>КАЛЬКУЛЯЦИЯ!K12</f>
        <v>490</v>
      </c>
    </row>
    <row r="20" spans="1:5" ht="15.75">
      <c r="A20" s="139" t="s">
        <v>1209</v>
      </c>
      <c r="B20" s="215" t="s">
        <v>917</v>
      </c>
      <c r="C20" s="387"/>
      <c r="D20" s="349"/>
      <c r="E20" s="357">
        <f>КАЛЬКУЛЯЦИЯ!K13</f>
        <v>710</v>
      </c>
    </row>
    <row r="21" spans="1:5" ht="15.75">
      <c r="A21" s="139" t="s">
        <v>1210</v>
      </c>
      <c r="B21" s="215" t="s">
        <v>919</v>
      </c>
      <c r="C21" s="387"/>
      <c r="D21" s="349"/>
      <c r="E21" s="357">
        <f>КАЛЬКУЛЯЦИЯ!K14</f>
        <v>820</v>
      </c>
    </row>
    <row r="22" spans="1:5" ht="15.75">
      <c r="A22" s="920" t="s">
        <v>743</v>
      </c>
      <c r="B22" s="894"/>
      <c r="C22" s="895"/>
      <c r="D22" s="351"/>
      <c r="E22" s="337"/>
    </row>
    <row r="23" spans="1:5" ht="15.75">
      <c r="A23" s="135" t="s">
        <v>1211</v>
      </c>
      <c r="B23" s="809" t="s">
        <v>920</v>
      </c>
      <c r="C23" s="852"/>
      <c r="D23" s="349"/>
      <c r="E23" s="357">
        <f>КАЛЬКУЛЯЦИЯ!K16</f>
        <v>290</v>
      </c>
    </row>
    <row r="24" spans="1:5" ht="15.75">
      <c r="A24" s="136" t="s">
        <v>1212</v>
      </c>
      <c r="B24" s="785" t="s">
        <v>921</v>
      </c>
      <c r="C24" s="786"/>
      <c r="D24" s="349"/>
      <c r="E24" s="357">
        <f>КАЛЬКУЛЯЦИЯ!K17</f>
        <v>370</v>
      </c>
    </row>
    <row r="25" spans="1:5" ht="15.75">
      <c r="A25" s="137" t="s">
        <v>1213</v>
      </c>
      <c r="B25" s="785" t="s">
        <v>922</v>
      </c>
      <c r="C25" s="786"/>
      <c r="D25" s="349"/>
      <c r="E25" s="357">
        <f>КАЛЬКУЛЯЦИЯ!K18</f>
        <v>330</v>
      </c>
    </row>
    <row r="26" spans="1:5" ht="34.5" customHeight="1">
      <c r="A26" s="137" t="s">
        <v>1214</v>
      </c>
      <c r="B26" s="785" t="s">
        <v>581</v>
      </c>
      <c r="C26" s="786"/>
      <c r="D26" s="349"/>
      <c r="E26" s="357">
        <f>КАЛЬКУЛЯЦИЯ!K19</f>
        <v>400</v>
      </c>
    </row>
    <row r="27" spans="1:5" ht="33" customHeight="1">
      <c r="A27" s="137" t="s">
        <v>1215</v>
      </c>
      <c r="B27" s="785" t="s">
        <v>924</v>
      </c>
      <c r="C27" s="786"/>
      <c r="D27" s="349"/>
      <c r="E27" s="357">
        <f>КАЛЬКУЛЯЦИЯ!K20</f>
        <v>390</v>
      </c>
    </row>
    <row r="28" spans="1:5" ht="34.5" customHeight="1">
      <c r="A28" s="137" t="s">
        <v>1216</v>
      </c>
      <c r="B28" s="785" t="s">
        <v>923</v>
      </c>
      <c r="C28" s="786"/>
      <c r="D28" s="349"/>
      <c r="E28" s="357">
        <f>КАЛЬКУЛЯЦИЯ!K21</f>
        <v>420</v>
      </c>
    </row>
    <row r="29" spans="1:5" ht="15.75">
      <c r="A29" s="137" t="s">
        <v>1217</v>
      </c>
      <c r="B29" s="785" t="s">
        <v>925</v>
      </c>
      <c r="C29" s="786"/>
      <c r="D29" s="349"/>
      <c r="E29" s="357">
        <f>КАЛЬКУЛЯЦИЯ!K22</f>
        <v>380</v>
      </c>
    </row>
    <row r="30" spans="1:5" ht="15.75" customHeight="1">
      <c r="A30" s="888" t="s">
        <v>637</v>
      </c>
      <c r="B30" s="894"/>
      <c r="C30" s="894"/>
      <c r="D30" s="895"/>
      <c r="E30" s="357"/>
    </row>
    <row r="31" spans="1:5" ht="15.75">
      <c r="A31" s="138" t="s">
        <v>1219</v>
      </c>
      <c r="B31" s="802" t="s">
        <v>1218</v>
      </c>
      <c r="C31" s="786"/>
      <c r="D31" s="349"/>
      <c r="E31" s="357">
        <f>КАЛЬКУЛЯЦИЯ!K25</f>
        <v>400</v>
      </c>
    </row>
    <row r="32" spans="1:5" ht="15.75">
      <c r="A32" s="139" t="s">
        <v>1220</v>
      </c>
      <c r="B32" s="800" t="s">
        <v>927</v>
      </c>
      <c r="C32" s="818"/>
      <c r="D32" s="349" t="s">
        <v>952</v>
      </c>
      <c r="E32" s="357">
        <f>КАЛЬКУЛЯЦИЯ!K26</f>
        <v>200</v>
      </c>
    </row>
    <row r="33" spans="1:5" ht="15.75">
      <c r="A33" s="139" t="s">
        <v>1221</v>
      </c>
      <c r="B33" s="386" t="s">
        <v>929</v>
      </c>
      <c r="C33" s="387"/>
      <c r="D33" s="349" t="s">
        <v>953</v>
      </c>
      <c r="E33" s="357">
        <f>КАЛЬКУЛЯЦИЯ!K27</f>
        <v>200</v>
      </c>
    </row>
    <row r="34" spans="1:5" ht="15.75">
      <c r="A34" s="135" t="s">
        <v>1222</v>
      </c>
      <c r="B34" s="809" t="s">
        <v>930</v>
      </c>
      <c r="C34" s="801"/>
      <c r="D34" s="349"/>
      <c r="E34" s="357">
        <f>КАЛЬКУЛЯЦИЯ!K28</f>
        <v>400</v>
      </c>
    </row>
    <row r="35" spans="1:5" ht="15.75">
      <c r="A35" s="135" t="s">
        <v>1223</v>
      </c>
      <c r="B35" s="809" t="s">
        <v>931</v>
      </c>
      <c r="C35" s="801"/>
      <c r="D35" s="349"/>
      <c r="E35" s="357">
        <f>КАЛЬКУЛЯЦИЯ!K29</f>
        <v>340</v>
      </c>
    </row>
    <row r="36" spans="1:5" ht="15.75">
      <c r="A36" s="135" t="s">
        <v>1224</v>
      </c>
      <c r="B36" s="809" t="s">
        <v>932</v>
      </c>
      <c r="C36" s="801"/>
      <c r="D36" s="349"/>
      <c r="E36" s="357">
        <f>КАЛЬКУЛЯЦИЯ!K30</f>
        <v>170</v>
      </c>
    </row>
    <row r="37" spans="1:5" ht="15.75">
      <c r="A37" s="135" t="s">
        <v>1225</v>
      </c>
      <c r="B37" s="810" t="s">
        <v>933</v>
      </c>
      <c r="C37" s="786"/>
      <c r="D37" s="349"/>
      <c r="E37" s="357">
        <f>КАЛЬКУЛЯЦИЯ!K31</f>
        <v>200</v>
      </c>
    </row>
    <row r="38" spans="1:5" ht="15.75">
      <c r="A38" s="135" t="s">
        <v>1226</v>
      </c>
      <c r="B38" s="809" t="s">
        <v>934</v>
      </c>
      <c r="C38" s="801"/>
      <c r="D38" s="349"/>
      <c r="E38" s="357">
        <f>КАЛЬКУЛЯЦИЯ!K32</f>
        <v>400</v>
      </c>
    </row>
    <row r="39" spans="1:5" ht="15.75">
      <c r="A39" s="135" t="s">
        <v>1227</v>
      </c>
      <c r="B39" s="810" t="s">
        <v>935</v>
      </c>
      <c r="C39" s="786"/>
      <c r="D39" s="349"/>
      <c r="E39" s="357">
        <f>КАЛЬКУЛЯЦИЯ!K33</f>
        <v>370</v>
      </c>
    </row>
    <row r="40" spans="1:5" ht="15.75">
      <c r="A40" s="135" t="s">
        <v>1228</v>
      </c>
      <c r="B40" s="809" t="s">
        <v>886</v>
      </c>
      <c r="C40" s="801"/>
      <c r="D40" s="349"/>
      <c r="E40" s="357">
        <f>КАЛЬКУЛЯЦИЯ!K34</f>
        <v>110</v>
      </c>
    </row>
    <row r="41" spans="1:5" ht="15.75">
      <c r="A41" s="135" t="s">
        <v>1229</v>
      </c>
      <c r="B41" s="810" t="s">
        <v>936</v>
      </c>
      <c r="C41" s="786"/>
      <c r="D41" s="349"/>
      <c r="E41" s="357">
        <f>КАЛЬКУЛЯЦИЯ!K35</f>
        <v>470</v>
      </c>
    </row>
    <row r="42" spans="1:5" ht="15.75">
      <c r="A42" s="135" t="s">
        <v>1230</v>
      </c>
      <c r="B42" s="809" t="s">
        <v>937</v>
      </c>
      <c r="C42" s="801"/>
      <c r="D42" s="349"/>
      <c r="E42" s="357">
        <f>КАЛЬКУЛЯЦИЯ!K36</f>
        <v>400</v>
      </c>
    </row>
    <row r="43" spans="1:5" ht="15.75">
      <c r="A43" s="135" t="s">
        <v>1231</v>
      </c>
      <c r="B43" s="809" t="s">
        <v>938</v>
      </c>
      <c r="C43" s="801"/>
      <c r="D43" s="349"/>
      <c r="E43" s="357">
        <f>КАЛЬКУЛЯЦИЯ!K37</f>
        <v>390</v>
      </c>
    </row>
    <row r="44" spans="1:5" ht="15.75">
      <c r="A44" s="135" t="s">
        <v>1232</v>
      </c>
      <c r="B44" s="809" t="s">
        <v>939</v>
      </c>
      <c r="C44" s="801"/>
      <c r="D44" s="349"/>
      <c r="E44" s="357">
        <f>КАЛЬКУЛЯЦИЯ!K38</f>
        <v>390</v>
      </c>
    </row>
    <row r="45" spans="1:5" ht="15.75">
      <c r="A45" s="135" t="s">
        <v>1233</v>
      </c>
      <c r="B45" s="810" t="s">
        <v>940</v>
      </c>
      <c r="C45" s="786"/>
      <c r="D45" s="349"/>
      <c r="E45" s="357">
        <f>КАЛЬКУЛЯЦИЯ!K39</f>
        <v>400</v>
      </c>
    </row>
    <row r="46" spans="1:5" ht="15.75">
      <c r="A46" s="135" t="s">
        <v>1234</v>
      </c>
      <c r="B46" s="809" t="s">
        <v>941</v>
      </c>
      <c r="C46" s="801"/>
      <c r="D46" s="349"/>
      <c r="E46" s="357">
        <f>КАЛЬКУЛЯЦИЯ!K40</f>
        <v>370</v>
      </c>
    </row>
    <row r="47" spans="1:5" ht="15.75">
      <c r="A47" s="135" t="s">
        <v>1235</v>
      </c>
      <c r="B47" s="809" t="s">
        <v>942</v>
      </c>
      <c r="C47" s="801"/>
      <c r="D47" s="349"/>
      <c r="E47" s="357">
        <f>КАЛЬКУЛЯЦИЯ!K41</f>
        <v>530</v>
      </c>
    </row>
    <row r="48" spans="1:5" ht="15.75">
      <c r="A48" s="135" t="s">
        <v>1236</v>
      </c>
      <c r="B48" s="809" t="s">
        <v>943</v>
      </c>
      <c r="C48" s="801"/>
      <c r="D48" s="349"/>
      <c r="E48" s="357">
        <f>КАЛЬКУЛЯЦИЯ!K42</f>
        <v>350</v>
      </c>
    </row>
    <row r="49" spans="1:5" ht="15.75">
      <c r="A49" s="135" t="s">
        <v>1237</v>
      </c>
      <c r="B49" s="810" t="s">
        <v>944</v>
      </c>
      <c r="C49" s="786"/>
      <c r="D49" s="349"/>
      <c r="E49" s="357">
        <f>КАЛЬКУЛЯЦИЯ!K43</f>
        <v>350</v>
      </c>
    </row>
    <row r="50" spans="1:5" ht="15.75">
      <c r="A50" s="135" t="s">
        <v>1238</v>
      </c>
      <c r="B50" s="809" t="s">
        <v>945</v>
      </c>
      <c r="C50" s="801"/>
      <c r="D50" s="349"/>
      <c r="E50" s="357">
        <f>КАЛЬКУЛЯЦИЯ!K44</f>
        <v>370</v>
      </c>
    </row>
    <row r="51" spans="1:5" ht="15.75">
      <c r="A51" s="135" t="s">
        <v>1239</v>
      </c>
      <c r="B51" s="809" t="s">
        <v>946</v>
      </c>
      <c r="C51" s="801"/>
      <c r="D51" s="349"/>
      <c r="E51" s="357">
        <f>КАЛЬКУЛЯЦИЯ!K45</f>
        <v>350</v>
      </c>
    </row>
    <row r="52" spans="1:5" ht="15.75">
      <c r="A52" s="135" t="s">
        <v>1240</v>
      </c>
      <c r="B52" s="809" t="s">
        <v>947</v>
      </c>
      <c r="C52" s="801"/>
      <c r="D52" s="349"/>
      <c r="E52" s="357">
        <f>КАЛЬКУЛЯЦИЯ!K46</f>
        <v>360</v>
      </c>
    </row>
    <row r="53" spans="1:5" ht="15.75">
      <c r="A53" s="135" t="s">
        <v>1241</v>
      </c>
      <c r="B53" s="809" t="s">
        <v>948</v>
      </c>
      <c r="C53" s="801"/>
      <c r="D53" s="349"/>
      <c r="E53" s="357">
        <f>КАЛЬКУЛЯЦИЯ!K47</f>
        <v>370</v>
      </c>
    </row>
    <row r="54" spans="1:5" ht="15.75">
      <c r="A54" s="135" t="s">
        <v>1242</v>
      </c>
      <c r="B54" s="809" t="s">
        <v>949</v>
      </c>
      <c r="C54" s="801"/>
      <c r="D54" s="349"/>
      <c r="E54" s="357">
        <f>КАЛЬКУЛЯЦИЯ!K48</f>
        <v>420</v>
      </c>
    </row>
    <row r="55" spans="1:5" ht="15.75">
      <c r="A55" s="135" t="s">
        <v>1243</v>
      </c>
      <c r="B55" s="810" t="s">
        <v>950</v>
      </c>
      <c r="C55" s="786"/>
      <c r="D55" s="349"/>
      <c r="E55" s="357">
        <f>КАЛЬКУЛЯЦИЯ!K49</f>
        <v>350</v>
      </c>
    </row>
    <row r="56" spans="1:5" ht="15.75" hidden="1">
      <c r="A56" s="164" t="s">
        <v>238</v>
      </c>
      <c r="B56" s="831" t="s">
        <v>237</v>
      </c>
      <c r="C56" s="832"/>
      <c r="D56" s="350" t="s">
        <v>951</v>
      </c>
      <c r="E56" s="358" t="e">
        <f>КАЛЬКУЛЯЦИЯ!#REF!</f>
        <v>#REF!</v>
      </c>
    </row>
    <row r="57" spans="1:5" ht="15.75">
      <c r="A57" s="135" t="s">
        <v>1244</v>
      </c>
      <c r="B57" s="809" t="s">
        <v>954</v>
      </c>
      <c r="C57" s="801"/>
      <c r="D57" s="349"/>
      <c r="E57" s="357">
        <f>КАЛЬКУЛЯЦИЯ!K50</f>
        <v>530</v>
      </c>
    </row>
    <row r="58" spans="1:5" ht="15.75">
      <c r="A58" s="135" t="s">
        <v>1245</v>
      </c>
      <c r="B58" s="809" t="s">
        <v>955</v>
      </c>
      <c r="C58" s="801"/>
      <c r="D58" s="349"/>
      <c r="E58" s="357">
        <f>КАЛЬКУЛЯЦИЯ!K51</f>
        <v>750</v>
      </c>
    </row>
    <row r="59" spans="1:5" ht="15.75">
      <c r="A59" s="135" t="s">
        <v>1246</v>
      </c>
      <c r="B59" s="809" t="s">
        <v>956</v>
      </c>
      <c r="C59" s="801"/>
      <c r="D59" s="349"/>
      <c r="E59" s="357">
        <f>КАЛЬКУЛЯЦИЯ!K52</f>
        <v>650</v>
      </c>
    </row>
    <row r="60" spans="1:5" ht="15.75">
      <c r="A60" s="135" t="s">
        <v>1247</v>
      </c>
      <c r="B60" s="809" t="s">
        <v>957</v>
      </c>
      <c r="C60" s="801"/>
      <c r="D60" s="349"/>
      <c r="E60" s="357">
        <f>КАЛЬКУЛЯЦИЯ!K53</f>
        <v>420</v>
      </c>
    </row>
    <row r="61" spans="1:5" ht="15.75">
      <c r="A61" s="135" t="s">
        <v>1248</v>
      </c>
      <c r="B61" s="809" t="s">
        <v>958</v>
      </c>
      <c r="C61" s="801"/>
      <c r="D61" s="349"/>
      <c r="E61" s="357">
        <f>КАЛЬКУЛЯЦИЯ!K54</f>
        <v>380</v>
      </c>
    </row>
    <row r="62" spans="1:5" ht="31.5" customHeight="1">
      <c r="A62" s="135" t="s">
        <v>1229</v>
      </c>
      <c r="B62" s="810" t="s">
        <v>936</v>
      </c>
      <c r="C62" s="786"/>
      <c r="D62" s="349"/>
      <c r="E62" s="357">
        <f>КАЛЬКУЛЯЦИЯ!K55</f>
        <v>560</v>
      </c>
    </row>
    <row r="63" spans="1:5" ht="15.75">
      <c r="A63" s="135" t="s">
        <v>1249</v>
      </c>
      <c r="B63" s="810" t="s">
        <v>959</v>
      </c>
      <c r="C63" s="786"/>
      <c r="D63" s="349"/>
      <c r="E63" s="357">
        <f>КАЛЬКУЛЯЦИЯ!K56</f>
        <v>710</v>
      </c>
    </row>
    <row r="64" spans="1:5" ht="15.75">
      <c r="A64" s="135" t="s">
        <v>1250</v>
      </c>
      <c r="B64" s="810" t="s">
        <v>960</v>
      </c>
      <c r="C64" s="786"/>
      <c r="D64" s="349"/>
      <c r="E64" s="357">
        <f>КАЛЬКУЛЯЦИЯ!K57</f>
        <v>710</v>
      </c>
    </row>
    <row r="65" spans="1:5" ht="15" customHeight="1">
      <c r="A65" s="135" t="s">
        <v>1251</v>
      </c>
      <c r="B65" s="851" t="s">
        <v>961</v>
      </c>
      <c r="C65" s="786"/>
      <c r="D65" s="349"/>
      <c r="E65" s="357">
        <f>КАЛЬКУЛЯЦИЯ!K58</f>
        <v>710</v>
      </c>
    </row>
    <row r="66" spans="1:5" ht="37.5" customHeight="1">
      <c r="A66" s="135" t="s">
        <v>1252</v>
      </c>
      <c r="B66" s="851" t="s">
        <v>962</v>
      </c>
      <c r="C66" s="786"/>
      <c r="D66" s="349"/>
      <c r="E66" s="357">
        <f>КАЛЬКУЛЯЦИЯ!K59</f>
        <v>710</v>
      </c>
    </row>
    <row r="67" spans="1:5" ht="15.75">
      <c r="A67" s="135" t="s">
        <v>1253</v>
      </c>
      <c r="B67" s="851" t="s">
        <v>963</v>
      </c>
      <c r="C67" s="786"/>
      <c r="D67" s="349"/>
      <c r="E67" s="357">
        <f>КАЛЬКУЛЯЦИЯ!K60</f>
        <v>710</v>
      </c>
    </row>
    <row r="68" spans="1:5" ht="15.75">
      <c r="A68" s="135" t="s">
        <v>1254</v>
      </c>
      <c r="B68" s="851" t="s">
        <v>964</v>
      </c>
      <c r="C68" s="786"/>
      <c r="D68" s="349"/>
      <c r="E68" s="357">
        <f>КАЛЬКУЛЯЦИЯ!K61</f>
        <v>710</v>
      </c>
    </row>
    <row r="69" spans="1:5" ht="15.75">
      <c r="A69" s="135" t="s">
        <v>1255</v>
      </c>
      <c r="B69" s="851" t="s">
        <v>965</v>
      </c>
      <c r="C69" s="786"/>
      <c r="D69" s="349"/>
      <c r="E69" s="357">
        <f>КАЛЬКУЛЯЦИЯ!K62</f>
        <v>720</v>
      </c>
    </row>
    <row r="70" spans="1:5" ht="15.75">
      <c r="A70" s="135" t="s">
        <v>1256</v>
      </c>
      <c r="B70" s="809" t="s">
        <v>966</v>
      </c>
      <c r="C70" s="801"/>
      <c r="D70" s="349"/>
      <c r="E70" s="357">
        <f>КАЛЬКУЛЯЦИЯ!K63</f>
        <v>170</v>
      </c>
    </row>
    <row r="71" spans="1:5" ht="15.75">
      <c r="A71" s="135" t="s">
        <v>1257</v>
      </c>
      <c r="B71" s="810" t="s">
        <v>967</v>
      </c>
      <c r="C71" s="786"/>
      <c r="D71" s="349"/>
      <c r="E71" s="357">
        <f>КАЛЬКУЛЯЦИЯ!K64</f>
        <v>100</v>
      </c>
    </row>
    <row r="72" spans="1:5" ht="15.75">
      <c r="A72" s="135" t="s">
        <v>1258</v>
      </c>
      <c r="B72" s="809" t="s">
        <v>968</v>
      </c>
      <c r="C72" s="801"/>
      <c r="D72" s="349"/>
      <c r="E72" s="357">
        <f>КАЛЬКУЛЯЦИЯ!K65</f>
        <v>100</v>
      </c>
    </row>
    <row r="73" spans="1:5" ht="15.75">
      <c r="A73" s="135" t="s">
        <v>1259</v>
      </c>
      <c r="B73" s="810" t="s">
        <v>969</v>
      </c>
      <c r="C73" s="786"/>
      <c r="D73" s="349"/>
      <c r="E73" s="357">
        <f>КАЛЬКУЛЯЦИЯ!K66</f>
        <v>110</v>
      </c>
    </row>
    <row r="74" spans="1:5" ht="15.75">
      <c r="A74" s="135" t="s">
        <v>1260</v>
      </c>
      <c r="B74" s="800" t="s">
        <v>970</v>
      </c>
      <c r="C74" s="801"/>
      <c r="D74" s="349"/>
      <c r="E74" s="357">
        <f>КАЛЬКУЛЯЦИЯ!K67</f>
        <v>1260</v>
      </c>
    </row>
    <row r="75" spans="1:5" ht="15.75">
      <c r="A75" s="139" t="s">
        <v>1261</v>
      </c>
      <c r="B75" s="800" t="s">
        <v>971</v>
      </c>
      <c r="C75" s="818"/>
      <c r="D75" s="349"/>
      <c r="E75" s="357">
        <f>КАЛЬКУЛЯЦИЯ!K68</f>
        <v>220</v>
      </c>
    </row>
    <row r="76" spans="1:5" ht="15.75">
      <c r="A76" s="139" t="s">
        <v>1262</v>
      </c>
      <c r="B76" s="386" t="s">
        <v>972</v>
      </c>
      <c r="C76" s="387"/>
      <c r="D76" s="349"/>
      <c r="E76" s="357">
        <f>КАЛЬКУЛЯЦИЯ!K69</f>
        <v>220</v>
      </c>
    </row>
    <row r="77" spans="1:5" ht="15.75">
      <c r="A77" s="135" t="s">
        <v>1263</v>
      </c>
      <c r="B77" s="850" t="s">
        <v>872</v>
      </c>
      <c r="C77" s="786"/>
      <c r="D77" s="349"/>
      <c r="E77" s="357">
        <f>КАЛЬКУЛЯЦИЯ!K70</f>
        <v>200</v>
      </c>
    </row>
    <row r="78" spans="1:5" ht="15.75">
      <c r="A78" s="135" t="s">
        <v>1264</v>
      </c>
      <c r="B78" s="810" t="s">
        <v>875</v>
      </c>
      <c r="C78" s="786"/>
      <c r="D78" s="349"/>
      <c r="E78" s="357">
        <f>КАЛЬКУЛЯЦИЯ!K71</f>
        <v>100</v>
      </c>
    </row>
    <row r="79" spans="1:5" ht="15.75">
      <c r="A79" s="135" t="s">
        <v>1265</v>
      </c>
      <c r="B79" s="809" t="s">
        <v>873</v>
      </c>
      <c r="C79" s="801"/>
      <c r="D79" s="349"/>
      <c r="E79" s="357">
        <f>КАЛЬКУЛЯЦИЯ!K72</f>
        <v>100</v>
      </c>
    </row>
    <row r="80" spans="1:5" ht="32.25" customHeight="1">
      <c r="A80" s="139" t="s">
        <v>1266</v>
      </c>
      <c r="B80" s="802" t="s">
        <v>870</v>
      </c>
      <c r="C80" s="786"/>
      <c r="D80" s="349"/>
      <c r="E80" s="357">
        <v>140</v>
      </c>
    </row>
    <row r="81" spans="1:5" ht="33.75" customHeight="1">
      <c r="A81" s="139" t="s">
        <v>1267</v>
      </c>
      <c r="B81" s="845" t="s">
        <v>871</v>
      </c>
      <c r="C81" s="801"/>
      <c r="D81" s="349"/>
      <c r="E81" s="357">
        <v>140</v>
      </c>
    </row>
    <row r="82" spans="1:5" ht="67.5" customHeight="1">
      <c r="A82" s="135" t="s">
        <v>1268</v>
      </c>
      <c r="B82" s="802" t="s">
        <v>1111</v>
      </c>
      <c r="C82" s="786"/>
      <c r="D82" s="349"/>
      <c r="E82" s="357">
        <f>КАЛЬКУЛЯЦИЯ!K75</f>
        <v>190</v>
      </c>
    </row>
    <row r="83" spans="1:5" ht="15.75">
      <c r="A83" s="135" t="s">
        <v>1269</v>
      </c>
      <c r="B83" s="850" t="s">
        <v>798</v>
      </c>
      <c r="C83" s="786"/>
      <c r="D83" s="349"/>
      <c r="E83" s="357">
        <f>КАЛЬКУЛЯЦИЯ!K76</f>
        <v>460</v>
      </c>
    </row>
    <row r="84" spans="1:5" ht="15.75">
      <c r="A84" s="135" t="s">
        <v>1270</v>
      </c>
      <c r="B84" s="850" t="s">
        <v>807</v>
      </c>
      <c r="C84" s="786"/>
      <c r="D84" s="349"/>
      <c r="E84" s="357">
        <f>КАЛЬКУЛЯЦИЯ!K77</f>
        <v>1310</v>
      </c>
    </row>
    <row r="85" spans="1:5" ht="15.75">
      <c r="A85" s="135" t="s">
        <v>1271</v>
      </c>
      <c r="B85" s="865" t="s">
        <v>810</v>
      </c>
      <c r="C85" s="786"/>
      <c r="D85" s="349"/>
      <c r="E85" s="357">
        <f>КАЛЬКУЛЯЦИЯ!K78</f>
        <v>460</v>
      </c>
    </row>
    <row r="86" spans="1:5" ht="33.75" customHeight="1">
      <c r="A86" s="139" t="s">
        <v>1272</v>
      </c>
      <c r="B86" s="846" t="s">
        <v>993</v>
      </c>
      <c r="C86" s="847"/>
      <c r="D86" s="349"/>
      <c r="E86" s="357">
        <v>1340</v>
      </c>
    </row>
    <row r="87" spans="1:5" ht="36.75" customHeight="1">
      <c r="A87" s="139" t="s">
        <v>1273</v>
      </c>
      <c r="B87" s="848" t="s">
        <v>974</v>
      </c>
      <c r="C87" s="842"/>
      <c r="D87" s="349"/>
      <c r="E87" s="357">
        <v>340</v>
      </c>
    </row>
    <row r="88" spans="1:5" ht="15.75">
      <c r="A88" s="139" t="s">
        <v>1274</v>
      </c>
      <c r="B88" s="848" t="s">
        <v>975</v>
      </c>
      <c r="C88" s="842"/>
      <c r="D88" s="349"/>
      <c r="E88" s="357">
        <v>1900</v>
      </c>
    </row>
    <row r="89" spans="1:5" ht="15.75">
      <c r="A89" s="139" t="s">
        <v>1275</v>
      </c>
      <c r="B89" s="846" t="s">
        <v>976</v>
      </c>
      <c r="C89" s="847"/>
      <c r="D89" s="349"/>
      <c r="E89" s="357">
        <v>500</v>
      </c>
    </row>
    <row r="90" spans="1:5" ht="39.75" customHeight="1">
      <c r="A90" s="139" t="s">
        <v>1276</v>
      </c>
      <c r="B90" s="848" t="s">
        <v>994</v>
      </c>
      <c r="C90" s="842"/>
      <c r="D90" s="349"/>
      <c r="E90" s="357">
        <v>400</v>
      </c>
    </row>
    <row r="91" spans="1:5" ht="32.25" customHeight="1">
      <c r="A91" s="139" t="s">
        <v>1277</v>
      </c>
      <c r="B91" s="848" t="s">
        <v>977</v>
      </c>
      <c r="C91" s="842"/>
      <c r="D91" s="349"/>
      <c r="E91" s="357">
        <v>400</v>
      </c>
    </row>
    <row r="92" spans="1:5" ht="51" customHeight="1">
      <c r="A92" s="139" t="s">
        <v>1278</v>
      </c>
      <c r="B92" s="842" t="s">
        <v>973</v>
      </c>
      <c r="C92" s="849"/>
      <c r="D92" s="349"/>
      <c r="E92" s="357">
        <f>КАЛЬКУЛЯЦИЯ!K73</f>
        <v>340</v>
      </c>
    </row>
    <row r="93" spans="1:5" ht="46.5" customHeight="1">
      <c r="A93" s="139" t="s">
        <v>1279</v>
      </c>
      <c r="B93" s="842" t="s">
        <v>978</v>
      </c>
      <c r="C93" s="849"/>
      <c r="D93" s="349"/>
      <c r="E93" s="357">
        <f>КАЛЬКУЛЯЦИЯ!K74</f>
        <v>340</v>
      </c>
    </row>
    <row r="94" spans="1:5" ht="51" customHeight="1">
      <c r="A94" s="139" t="s">
        <v>1280</v>
      </c>
      <c r="B94" s="842" t="s">
        <v>992</v>
      </c>
      <c r="C94" s="849"/>
      <c r="D94" s="349"/>
      <c r="E94" s="357">
        <f>КАЛЬКУЛЯЦИЯ!K87</f>
        <v>420</v>
      </c>
    </row>
    <row r="95" spans="1:5" ht="37.5" customHeight="1">
      <c r="A95" s="139" t="s">
        <v>1281</v>
      </c>
      <c r="B95" s="842" t="s">
        <v>979</v>
      </c>
      <c r="C95" s="849"/>
      <c r="D95" s="349" t="s">
        <v>952</v>
      </c>
      <c r="E95" s="357">
        <f>КАЛЬКУЛЯЦИЯ!K88</f>
        <v>500</v>
      </c>
    </row>
    <row r="96" spans="1:5" ht="39" customHeight="1">
      <c r="A96" s="139" t="s">
        <v>1282</v>
      </c>
      <c r="B96" s="842" t="s">
        <v>980</v>
      </c>
      <c r="C96" s="849"/>
      <c r="D96" s="349" t="s">
        <v>953</v>
      </c>
      <c r="E96" s="357">
        <f>КАЛЬКУЛЯЦИЯ!K89</f>
        <v>500</v>
      </c>
    </row>
    <row r="97" spans="1:5" ht="15.75" customHeight="1">
      <c r="A97" s="917" t="s">
        <v>641</v>
      </c>
      <c r="B97" s="894"/>
      <c r="C97" s="894"/>
      <c r="D97" s="895"/>
      <c r="E97" s="357"/>
    </row>
    <row r="98" spans="1:5" ht="15.75">
      <c r="A98" s="135" t="s">
        <v>1283</v>
      </c>
      <c r="B98" s="843" t="s">
        <v>995</v>
      </c>
      <c r="C98" s="844"/>
      <c r="D98" s="352" t="s">
        <v>853</v>
      </c>
      <c r="E98" s="357">
        <f>КАЛЬКУЛЯЦИЯ!K91</f>
        <v>480</v>
      </c>
    </row>
    <row r="99" spans="1:5" ht="15.75">
      <c r="A99" s="135" t="s">
        <v>1284</v>
      </c>
      <c r="B99" s="843" t="s">
        <v>996</v>
      </c>
      <c r="C99" s="844"/>
      <c r="D99" s="352" t="s">
        <v>853</v>
      </c>
      <c r="E99" s="357">
        <f>КАЛЬКУЛЯЦИЯ!K92</f>
        <v>620</v>
      </c>
    </row>
    <row r="100" spans="1:5" ht="15.75">
      <c r="A100" s="135" t="s">
        <v>1285</v>
      </c>
      <c r="B100" s="840" t="s">
        <v>997</v>
      </c>
      <c r="C100" s="801"/>
      <c r="D100" s="352" t="s">
        <v>853</v>
      </c>
      <c r="E100" s="357">
        <f>КАЛЬКУЛЯЦИЯ!K93</f>
        <v>620</v>
      </c>
    </row>
    <row r="101" spans="1:5" ht="15.75">
      <c r="A101" s="135" t="s">
        <v>1286</v>
      </c>
      <c r="B101" s="840" t="s">
        <v>998</v>
      </c>
      <c r="C101" s="801"/>
      <c r="D101" s="352" t="s">
        <v>853</v>
      </c>
      <c r="E101" s="357">
        <f>КАЛЬКУЛЯЦИЯ!K94</f>
        <v>620</v>
      </c>
    </row>
    <row r="102" spans="1:5" ht="15.75">
      <c r="A102" s="135" t="s">
        <v>1287</v>
      </c>
      <c r="B102" s="785" t="s">
        <v>999</v>
      </c>
      <c r="C102" s="786"/>
      <c r="D102" s="352" t="s">
        <v>853</v>
      </c>
      <c r="E102" s="357">
        <f>КАЛЬКУЛЯЦИЯ!K95</f>
        <v>620</v>
      </c>
    </row>
    <row r="103" spans="1:5" ht="15.75">
      <c r="A103" s="135" t="s">
        <v>1288</v>
      </c>
      <c r="B103" s="830" t="s">
        <v>1000</v>
      </c>
      <c r="C103" s="801"/>
      <c r="D103" s="352" t="s">
        <v>853</v>
      </c>
      <c r="E103" s="357">
        <f>КАЛЬКУЛЯЦИЯ!K96</f>
        <v>620</v>
      </c>
    </row>
    <row r="104" spans="1:5" ht="15.75">
      <c r="A104" s="135" t="s">
        <v>1289</v>
      </c>
      <c r="B104" s="839" t="s">
        <v>1001</v>
      </c>
      <c r="C104" s="786"/>
      <c r="D104" s="352" t="s">
        <v>853</v>
      </c>
      <c r="E104" s="357">
        <f>КАЛЬКУЛЯЦИЯ!K97</f>
        <v>620</v>
      </c>
    </row>
    <row r="105" spans="1:5" ht="15.75">
      <c r="A105" s="135" t="s">
        <v>1290</v>
      </c>
      <c r="B105" s="785" t="s">
        <v>1002</v>
      </c>
      <c r="C105" s="786"/>
      <c r="D105" s="352" t="s">
        <v>853</v>
      </c>
      <c r="E105" s="357">
        <f>КАЛЬКУЛЯЦИЯ!K98</f>
        <v>620</v>
      </c>
    </row>
    <row r="106" spans="1:5" ht="15.75">
      <c r="A106" s="135" t="s">
        <v>1291</v>
      </c>
      <c r="B106" s="840" t="s">
        <v>1003</v>
      </c>
      <c r="C106" s="801"/>
      <c r="D106" s="352" t="s">
        <v>853</v>
      </c>
      <c r="E106" s="357">
        <f>КАЛЬКУЛЯЦИЯ!K99</f>
        <v>620</v>
      </c>
    </row>
    <row r="107" spans="1:5" ht="15.75">
      <c r="A107" s="135" t="s">
        <v>1292</v>
      </c>
      <c r="B107" s="840" t="s">
        <v>1004</v>
      </c>
      <c r="C107" s="801"/>
      <c r="D107" s="352" t="s">
        <v>853</v>
      </c>
      <c r="E107" s="357">
        <f>КАЛЬКУЛЯЦИЯ!K100</f>
        <v>620</v>
      </c>
    </row>
    <row r="108" spans="1:5" ht="15.75">
      <c r="A108" s="135" t="s">
        <v>1293</v>
      </c>
      <c r="B108" s="839" t="s">
        <v>1005</v>
      </c>
      <c r="C108" s="786"/>
      <c r="D108" s="352" t="s">
        <v>853</v>
      </c>
      <c r="E108" s="357">
        <f>КАЛЬКУЛЯЦИЯ!K101</f>
        <v>480</v>
      </c>
    </row>
    <row r="109" spans="1:5" ht="15.75">
      <c r="A109" s="139" t="s">
        <v>1294</v>
      </c>
      <c r="B109" s="800" t="s">
        <v>1006</v>
      </c>
      <c r="C109" s="818"/>
      <c r="D109" s="352" t="s">
        <v>853</v>
      </c>
      <c r="E109" s="357">
        <f>КАЛЬКУЛЯЦИЯ!K102</f>
        <v>620</v>
      </c>
    </row>
    <row r="110" spans="1:5" ht="15.75">
      <c r="A110" s="139" t="s">
        <v>1295</v>
      </c>
      <c r="B110" s="802" t="s">
        <v>1011</v>
      </c>
      <c r="C110" s="818"/>
      <c r="D110" s="352" t="s">
        <v>952</v>
      </c>
      <c r="E110" s="357">
        <f>КАЛЬКУЛЯЦИЯ!K103</f>
        <v>620</v>
      </c>
    </row>
    <row r="111" spans="1:5" ht="15.75">
      <c r="A111" s="139" t="s">
        <v>1296</v>
      </c>
      <c r="B111" s="802" t="s">
        <v>1012</v>
      </c>
      <c r="C111" s="842"/>
      <c r="D111" s="352" t="s">
        <v>953</v>
      </c>
      <c r="E111" s="357">
        <f>КАЛЬКУЛЯЦИЯ!K104</f>
        <v>620</v>
      </c>
    </row>
    <row r="112" spans="1:5" ht="15.75">
      <c r="A112" s="135" t="s">
        <v>1297</v>
      </c>
      <c r="B112" s="785" t="s">
        <v>1007</v>
      </c>
      <c r="C112" s="786"/>
      <c r="D112" s="352" t="s">
        <v>853</v>
      </c>
      <c r="E112" s="357">
        <f>КАЛЬКУЛЯЦИЯ!K105</f>
        <v>1300</v>
      </c>
    </row>
    <row r="113" spans="1:5" ht="15.75">
      <c r="A113" s="135" t="s">
        <v>1298</v>
      </c>
      <c r="B113" s="785" t="s">
        <v>1008</v>
      </c>
      <c r="C113" s="786"/>
      <c r="D113" s="352" t="s">
        <v>853</v>
      </c>
      <c r="E113" s="357">
        <f>КАЛЬКУЛЯЦИЯ!K106</f>
        <v>770</v>
      </c>
    </row>
    <row r="114" spans="1:5" ht="15.75">
      <c r="A114" s="135" t="s">
        <v>1299</v>
      </c>
      <c r="B114" s="785" t="s">
        <v>1009</v>
      </c>
      <c r="C114" s="786"/>
      <c r="D114" s="352" t="s">
        <v>853</v>
      </c>
      <c r="E114" s="357">
        <f>КАЛЬКУЛЯЦИЯ!K107</f>
        <v>900</v>
      </c>
    </row>
    <row r="115" spans="1:5" ht="15.75">
      <c r="A115" s="135" t="s">
        <v>1300</v>
      </c>
      <c r="B115" s="839" t="s">
        <v>1010</v>
      </c>
      <c r="C115" s="786"/>
      <c r="D115" s="352" t="s">
        <v>853</v>
      </c>
      <c r="E115" s="357">
        <f>КАЛЬКУЛЯЦИЯ!K108</f>
        <v>900</v>
      </c>
    </row>
    <row r="116" spans="1:5" ht="15.75">
      <c r="A116" s="918" t="s">
        <v>657</v>
      </c>
      <c r="B116" s="894"/>
      <c r="C116" s="894"/>
      <c r="D116" s="895"/>
      <c r="E116" s="357"/>
    </row>
    <row r="117" spans="1:5" ht="15.75">
      <c r="A117" s="135" t="s">
        <v>1301</v>
      </c>
      <c r="B117" s="839" t="s">
        <v>1302</v>
      </c>
      <c r="C117" s="786"/>
      <c r="D117" s="352" t="s">
        <v>853</v>
      </c>
      <c r="E117" s="357">
        <f>КАЛЬКУЛЯЦИЯ!K110</f>
        <v>840</v>
      </c>
    </row>
    <row r="118" spans="1:5" ht="15.75">
      <c r="A118" s="135" t="s">
        <v>1303</v>
      </c>
      <c r="B118" s="830" t="s">
        <v>1013</v>
      </c>
      <c r="C118" s="801"/>
      <c r="D118" s="352" t="s">
        <v>853</v>
      </c>
      <c r="E118" s="357">
        <f>КАЛЬКУЛЯЦИЯ!K111</f>
        <v>810</v>
      </c>
    </row>
    <row r="119" spans="1:5" ht="15.75">
      <c r="A119" s="135" t="s">
        <v>1304</v>
      </c>
      <c r="B119" s="830" t="s">
        <v>1014</v>
      </c>
      <c r="C119" s="801"/>
      <c r="D119" s="352" t="s">
        <v>853</v>
      </c>
      <c r="E119" s="357">
        <f>КАЛЬКУЛЯЦИЯ!K112</f>
        <v>720</v>
      </c>
    </row>
    <row r="120" spans="1:5" ht="15.75">
      <c r="A120" s="135" t="s">
        <v>1305</v>
      </c>
      <c r="B120" s="839" t="s">
        <v>1015</v>
      </c>
      <c r="C120" s="786"/>
      <c r="D120" s="352" t="s">
        <v>853</v>
      </c>
      <c r="E120" s="357">
        <f>КАЛЬКУЛЯЦИЯ!K113</f>
        <v>1420</v>
      </c>
    </row>
    <row r="121" spans="1:5" ht="15.75">
      <c r="A121" s="135" t="s">
        <v>1306</v>
      </c>
      <c r="B121" s="839" t="s">
        <v>1016</v>
      </c>
      <c r="C121" s="786"/>
      <c r="D121" s="352" t="s">
        <v>853</v>
      </c>
      <c r="E121" s="357">
        <f>КАЛЬКУЛЯЦИЯ!K114</f>
        <v>840</v>
      </c>
    </row>
    <row r="122" spans="1:5" ht="15.75">
      <c r="A122" s="135" t="s">
        <v>1307</v>
      </c>
      <c r="B122" s="800" t="s">
        <v>290</v>
      </c>
      <c r="C122" s="801"/>
      <c r="D122" s="352" t="s">
        <v>853</v>
      </c>
      <c r="E122" s="357">
        <f>КАЛЬКУЛЯЦИЯ!K115</f>
        <v>2600</v>
      </c>
    </row>
    <row r="123" spans="1:5" ht="15.75">
      <c r="A123" s="135" t="s">
        <v>1308</v>
      </c>
      <c r="B123" s="839" t="s">
        <v>1017</v>
      </c>
      <c r="C123" s="786"/>
      <c r="D123" s="352" t="s">
        <v>853</v>
      </c>
      <c r="E123" s="357">
        <f>КАЛЬКУЛЯЦИЯ!K116</f>
        <v>450</v>
      </c>
    </row>
    <row r="124" spans="1:5" ht="15.75" hidden="1">
      <c r="A124" s="164" t="s">
        <v>279</v>
      </c>
      <c r="B124" s="831" t="s">
        <v>291</v>
      </c>
      <c r="C124" s="832"/>
      <c r="D124" s="353" t="s">
        <v>1018</v>
      </c>
      <c r="E124" s="358" t="e">
        <f>КАЛЬКУЛЯЦИЯ!#REF!</f>
        <v>#REF!</v>
      </c>
    </row>
    <row r="125" spans="1:5" ht="15.75">
      <c r="A125" s="135" t="s">
        <v>1309</v>
      </c>
      <c r="B125" s="830" t="s">
        <v>1019</v>
      </c>
      <c r="C125" s="801"/>
      <c r="D125" s="352" t="s">
        <v>853</v>
      </c>
      <c r="E125" s="357">
        <f>КАЛЬКУЛЯЦИЯ!K117</f>
        <v>650</v>
      </c>
    </row>
    <row r="126" spans="1:5" ht="15.75">
      <c r="A126" s="135" t="s">
        <v>1310</v>
      </c>
      <c r="B126" s="830" t="s">
        <v>292</v>
      </c>
      <c r="C126" s="801"/>
      <c r="D126" s="352" t="s">
        <v>853</v>
      </c>
      <c r="E126" s="357">
        <f>КАЛЬКУЛЯЦИЯ!K118</f>
        <v>500</v>
      </c>
    </row>
    <row r="127" spans="1:5" ht="15.75">
      <c r="A127" s="135" t="s">
        <v>1311</v>
      </c>
      <c r="B127" s="830" t="s">
        <v>1312</v>
      </c>
      <c r="C127" s="801"/>
      <c r="D127" s="352" t="s">
        <v>853</v>
      </c>
      <c r="E127" s="357">
        <f>КАЛЬКУЛЯЦИЯ!K119</f>
        <v>650</v>
      </c>
    </row>
    <row r="128" spans="1:5" ht="15.75">
      <c r="A128" s="135" t="s">
        <v>1313</v>
      </c>
      <c r="B128" s="830" t="s">
        <v>1020</v>
      </c>
      <c r="C128" s="801"/>
      <c r="D128" s="352" t="s">
        <v>853</v>
      </c>
      <c r="E128" s="357">
        <f>КАЛЬКУЛЯЦИЯ!K120</f>
        <v>650</v>
      </c>
    </row>
    <row r="129" spans="1:5" ht="15.75">
      <c r="A129" s="135" t="s">
        <v>1314</v>
      </c>
      <c r="B129" s="830" t="s">
        <v>1021</v>
      </c>
      <c r="C129" s="801"/>
      <c r="D129" s="352" t="s">
        <v>853</v>
      </c>
      <c r="E129" s="357">
        <f>КАЛЬКУЛЯЦИЯ!K121</f>
        <v>500</v>
      </c>
    </row>
    <row r="130" spans="1:5" ht="15.75">
      <c r="A130" s="135" t="s">
        <v>1315</v>
      </c>
      <c r="B130" s="840" t="s">
        <v>1022</v>
      </c>
      <c r="C130" s="801"/>
      <c r="D130" s="352" t="s">
        <v>853</v>
      </c>
      <c r="E130" s="357">
        <f>КАЛЬКУЛЯЦИЯ!K122</f>
        <v>450</v>
      </c>
    </row>
    <row r="131" spans="1:5" ht="15.75">
      <c r="A131" s="135" t="s">
        <v>1316</v>
      </c>
      <c r="B131" s="830" t="s">
        <v>294</v>
      </c>
      <c r="C131" s="801"/>
      <c r="D131" s="352" t="s">
        <v>853</v>
      </c>
      <c r="E131" s="357">
        <f>КАЛЬКУЛЯЦИЯ!K123</f>
        <v>650</v>
      </c>
    </row>
    <row r="132" spans="1:5" ht="15.75">
      <c r="A132" s="135" t="s">
        <v>1317</v>
      </c>
      <c r="B132" s="840" t="s">
        <v>295</v>
      </c>
      <c r="C132" s="801"/>
      <c r="D132" s="352" t="s">
        <v>853</v>
      </c>
      <c r="E132" s="357">
        <f>КАЛЬКУЛЯЦИЯ!K124</f>
        <v>450</v>
      </c>
    </row>
    <row r="133" spans="1:5" ht="15.75">
      <c r="A133" s="135" t="s">
        <v>1318</v>
      </c>
      <c r="B133" s="830" t="s">
        <v>1320</v>
      </c>
      <c r="C133" s="801"/>
      <c r="D133" s="352" t="s">
        <v>853</v>
      </c>
      <c r="E133" s="357">
        <f>КАЛЬКУЛЯЦИЯ!K125</f>
        <v>650</v>
      </c>
    </row>
    <row r="134" spans="1:5" ht="15.75">
      <c r="A134" s="135" t="s">
        <v>1319</v>
      </c>
      <c r="B134" s="839" t="s">
        <v>1024</v>
      </c>
      <c r="C134" s="786"/>
      <c r="D134" s="352" t="s">
        <v>853</v>
      </c>
      <c r="E134" s="357">
        <f>КАЛЬКУЛЯЦИЯ!K126</f>
        <v>740</v>
      </c>
    </row>
    <row r="135" spans="1:5" ht="15.75">
      <c r="A135" s="135" t="s">
        <v>1321</v>
      </c>
      <c r="B135" s="839" t="s">
        <v>1025</v>
      </c>
      <c r="C135" s="786"/>
      <c r="D135" s="352" t="s">
        <v>853</v>
      </c>
      <c r="E135" s="357">
        <f>КАЛЬКУЛЯЦИЯ!K127</f>
        <v>1220</v>
      </c>
    </row>
    <row r="136" spans="1:5" ht="15.75">
      <c r="A136" s="135" t="s">
        <v>1322</v>
      </c>
      <c r="B136" s="830" t="s">
        <v>1026</v>
      </c>
      <c r="C136" s="801"/>
      <c r="D136" s="352" t="s">
        <v>853</v>
      </c>
      <c r="E136" s="357">
        <f>КАЛЬКУЛЯЦИЯ!K128</f>
        <v>450</v>
      </c>
    </row>
    <row r="137" spans="1:5" ht="15.75">
      <c r="A137" s="135" t="s">
        <v>1323</v>
      </c>
      <c r="B137" s="830" t="s">
        <v>1027</v>
      </c>
      <c r="C137" s="801"/>
      <c r="D137" s="352" t="s">
        <v>853</v>
      </c>
      <c r="E137" s="357">
        <f>КАЛЬКУЛЯЦИЯ!K129</f>
        <v>450</v>
      </c>
    </row>
    <row r="138" spans="1:5" ht="15.75">
      <c r="A138" s="139" t="s">
        <v>1324</v>
      </c>
      <c r="B138" s="800" t="s">
        <v>1028</v>
      </c>
      <c r="C138" s="801"/>
      <c r="D138" s="352" t="s">
        <v>853</v>
      </c>
      <c r="E138" s="357">
        <f>КАЛЬКУЛЯЦИЯ!K130</f>
        <v>4100</v>
      </c>
    </row>
    <row r="139" spans="1:5" ht="15.75">
      <c r="A139" s="139" t="s">
        <v>1325</v>
      </c>
      <c r="B139" s="800" t="s">
        <v>1029</v>
      </c>
      <c r="C139" s="801"/>
      <c r="D139" s="352" t="s">
        <v>853</v>
      </c>
      <c r="E139" s="357">
        <f>КАЛЬКУЛЯЦИЯ!K131</f>
        <v>3000</v>
      </c>
    </row>
    <row r="140" spans="1:5" ht="15.75">
      <c r="A140" s="139" t="s">
        <v>1326</v>
      </c>
      <c r="B140" s="800" t="s">
        <v>1030</v>
      </c>
      <c r="C140" s="801"/>
      <c r="D140" s="352" t="s">
        <v>853</v>
      </c>
      <c r="E140" s="357">
        <f>КАЛЬКУЛЯЦИЯ!K132</f>
        <v>2900</v>
      </c>
    </row>
    <row r="141" spans="1:5" ht="15.75">
      <c r="A141" s="139" t="s">
        <v>1327</v>
      </c>
      <c r="B141" s="800" t="s">
        <v>296</v>
      </c>
      <c r="C141" s="801"/>
      <c r="D141" s="352" t="s">
        <v>853</v>
      </c>
      <c r="E141" s="357">
        <f>КАЛЬКУЛЯЦИЯ!K133</f>
        <v>4600</v>
      </c>
    </row>
    <row r="142" spans="1:5" ht="15.75">
      <c r="A142" s="139" t="s">
        <v>1328</v>
      </c>
      <c r="B142" s="800" t="s">
        <v>1031</v>
      </c>
      <c r="C142" s="801"/>
      <c r="D142" s="352" t="s">
        <v>853</v>
      </c>
      <c r="E142" s="357">
        <f>КАЛЬКУЛЯЦИЯ!K134</f>
        <v>2600</v>
      </c>
    </row>
    <row r="143" spans="1:5" ht="15.75" hidden="1">
      <c r="A143" s="164" t="s">
        <v>667</v>
      </c>
      <c r="B143" s="826" t="s">
        <v>297</v>
      </c>
      <c r="C143" s="827"/>
      <c r="D143" s="353" t="s">
        <v>1018</v>
      </c>
      <c r="E143" s="358" t="e">
        <f>КАЛЬКУЛЯЦИЯ!#REF!</f>
        <v>#REF!</v>
      </c>
    </row>
    <row r="144" spans="1:5" ht="15.75">
      <c r="A144" s="135" t="s">
        <v>1329</v>
      </c>
      <c r="B144" s="830" t="s">
        <v>101</v>
      </c>
      <c r="C144" s="801"/>
      <c r="D144" s="352" t="s">
        <v>853</v>
      </c>
      <c r="E144" s="357">
        <f>КАЛЬКУЛЯЦИЯ!K135</f>
        <v>850</v>
      </c>
    </row>
    <row r="145" spans="1:5" ht="15.75">
      <c r="A145" s="135" t="s">
        <v>1330</v>
      </c>
      <c r="B145" s="809" t="s">
        <v>1032</v>
      </c>
      <c r="C145" s="801"/>
      <c r="D145" s="352" t="s">
        <v>853</v>
      </c>
      <c r="E145" s="357">
        <f>КАЛЬКУЛЯЦИЯ!K136</f>
        <v>880</v>
      </c>
    </row>
    <row r="146" spans="1:5" ht="15.75">
      <c r="A146" s="135" t="s">
        <v>1331</v>
      </c>
      <c r="B146" s="809" t="s">
        <v>1332</v>
      </c>
      <c r="C146" s="801"/>
      <c r="D146" s="352" t="s">
        <v>853</v>
      </c>
      <c r="E146" s="357">
        <f>КАЛЬКУЛЯЦИЯ!K137</f>
        <v>840</v>
      </c>
    </row>
    <row r="147" spans="1:5" ht="15.75">
      <c r="A147" s="139" t="s">
        <v>1333</v>
      </c>
      <c r="B147" s="800" t="s">
        <v>1334</v>
      </c>
      <c r="C147" s="801"/>
      <c r="D147" s="352" t="s">
        <v>853</v>
      </c>
      <c r="E147" s="357">
        <f>КАЛЬКУЛЯЦИЯ!K138</f>
        <v>790</v>
      </c>
    </row>
    <row r="148" spans="1:5" ht="15.75">
      <c r="A148" s="135" t="s">
        <v>1335</v>
      </c>
      <c r="B148" s="809" t="s">
        <v>1033</v>
      </c>
      <c r="C148" s="801"/>
      <c r="D148" s="352" t="s">
        <v>853</v>
      </c>
      <c r="E148" s="357">
        <f>КАЛЬКУЛЯЦИЯ!K139</f>
        <v>600</v>
      </c>
    </row>
    <row r="149" spans="1:5" ht="15.75">
      <c r="A149" s="135" t="s">
        <v>1336</v>
      </c>
      <c r="B149" s="809" t="s">
        <v>1034</v>
      </c>
      <c r="C149" s="801"/>
      <c r="D149" s="352" t="s">
        <v>853</v>
      </c>
      <c r="E149" s="357">
        <f>КАЛЬКУЛЯЦИЯ!K140</f>
        <v>790</v>
      </c>
    </row>
    <row r="150" spans="1:5" ht="15.75">
      <c r="A150" s="135" t="s">
        <v>1337</v>
      </c>
      <c r="B150" s="809" t="s">
        <v>1035</v>
      </c>
      <c r="C150" s="801"/>
      <c r="D150" s="352" t="s">
        <v>853</v>
      </c>
      <c r="E150" s="357">
        <f>КАЛЬКУЛЯЦИЯ!K141</f>
        <v>700</v>
      </c>
    </row>
    <row r="151" spans="1:5" ht="15.75">
      <c r="A151" s="135" t="s">
        <v>1338</v>
      </c>
      <c r="B151" s="809" t="s">
        <v>1036</v>
      </c>
      <c r="C151" s="801"/>
      <c r="D151" s="352" t="s">
        <v>853</v>
      </c>
      <c r="E151" s="357">
        <f>КАЛЬКУЛЯЦИЯ!K142</f>
        <v>600</v>
      </c>
    </row>
    <row r="152" spans="1:5" ht="15.75">
      <c r="A152" s="135" t="s">
        <v>1339</v>
      </c>
      <c r="B152" s="809" t="s">
        <v>890</v>
      </c>
      <c r="C152" s="801"/>
      <c r="D152" s="352" t="s">
        <v>853</v>
      </c>
      <c r="E152" s="357">
        <f>КАЛЬКУЛЯЦИЯ!K143</f>
        <v>430</v>
      </c>
    </row>
    <row r="153" spans="1:5" ht="15.75">
      <c r="A153" s="135" t="s">
        <v>1340</v>
      </c>
      <c r="B153" s="809" t="s">
        <v>1037</v>
      </c>
      <c r="C153" s="801"/>
      <c r="D153" s="352" t="s">
        <v>853</v>
      </c>
      <c r="E153" s="357">
        <f>КАЛЬКУЛЯЦИЯ!K144</f>
        <v>650</v>
      </c>
    </row>
    <row r="154" spans="1:5" ht="15.75">
      <c r="A154" s="135" t="s">
        <v>1341</v>
      </c>
      <c r="B154" s="809" t="s">
        <v>1038</v>
      </c>
      <c r="C154" s="801"/>
      <c r="D154" s="352" t="s">
        <v>853</v>
      </c>
      <c r="E154" s="357">
        <f>КАЛЬКУЛЯЦИЯ!K145</f>
        <v>580</v>
      </c>
    </row>
    <row r="155" spans="1:5" ht="15.75">
      <c r="A155" s="135" t="s">
        <v>1342</v>
      </c>
      <c r="B155" s="809" t="s">
        <v>1039</v>
      </c>
      <c r="C155" s="801"/>
      <c r="D155" s="352" t="s">
        <v>853</v>
      </c>
      <c r="E155" s="357">
        <f>КАЛЬКУЛЯЦИЯ!K146</f>
        <v>590</v>
      </c>
    </row>
    <row r="156" spans="1:5" ht="15.75">
      <c r="A156" s="135" t="s">
        <v>1343</v>
      </c>
      <c r="B156" s="809" t="s">
        <v>1344</v>
      </c>
      <c r="C156" s="801"/>
      <c r="D156" s="352" t="s">
        <v>853</v>
      </c>
      <c r="E156" s="357">
        <f>КАЛЬКУЛЯЦИЯ!K147</f>
        <v>650</v>
      </c>
    </row>
    <row r="157" spans="1:5" ht="15.75">
      <c r="A157" s="135" t="s">
        <v>1345</v>
      </c>
      <c r="B157" s="809" t="s">
        <v>892</v>
      </c>
      <c r="C157" s="801"/>
      <c r="D157" s="352" t="s">
        <v>853</v>
      </c>
      <c r="E157" s="357">
        <f>КАЛЬКУЛЯЦИЯ!K148</f>
        <v>560</v>
      </c>
    </row>
    <row r="158" spans="1:5" ht="15.75">
      <c r="A158" s="135" t="s">
        <v>1346</v>
      </c>
      <c r="B158" s="809" t="s">
        <v>1040</v>
      </c>
      <c r="C158" s="801"/>
      <c r="D158" s="352" t="s">
        <v>853</v>
      </c>
      <c r="E158" s="357">
        <f>КАЛЬКУЛЯЦИЯ!K149</f>
        <v>650</v>
      </c>
    </row>
    <row r="159" spans="1:5" ht="15.75" customHeight="1">
      <c r="A159" s="917" t="s">
        <v>683</v>
      </c>
      <c r="B159" s="889"/>
      <c r="C159" s="889"/>
      <c r="D159" s="890"/>
      <c r="E159" s="357"/>
    </row>
    <row r="160" spans="1:5" ht="15.75">
      <c r="A160" s="140" t="s">
        <v>1347</v>
      </c>
      <c r="B160" s="800" t="s">
        <v>112</v>
      </c>
      <c r="C160" s="801"/>
      <c r="D160" s="352" t="s">
        <v>853</v>
      </c>
      <c r="E160" s="357">
        <f>КАЛЬКУЛЯЦИЯ!K151</f>
        <v>1800</v>
      </c>
    </row>
    <row r="161" spans="1:5" ht="15.75" hidden="1">
      <c r="A161" s="164" t="s">
        <v>13</v>
      </c>
      <c r="B161" s="826" t="s">
        <v>324</v>
      </c>
      <c r="C161" s="827"/>
      <c r="D161" s="353" t="s">
        <v>1018</v>
      </c>
      <c r="E161" s="358" t="e">
        <f>КАЛЬКУЛЯЦИЯ!#REF!</f>
        <v>#REF!</v>
      </c>
    </row>
    <row r="162" spans="1:5" ht="15.75">
      <c r="A162" s="139" t="s">
        <v>1348</v>
      </c>
      <c r="B162" s="800" t="s">
        <v>321</v>
      </c>
      <c r="C162" s="801"/>
      <c r="D162" s="352" t="s">
        <v>853</v>
      </c>
      <c r="E162" s="357">
        <f>КАЛЬКУЛЯЦИЯ!K152</f>
        <v>3800</v>
      </c>
    </row>
    <row r="163" spans="1:5" ht="15.75" hidden="1">
      <c r="A163" s="164" t="s">
        <v>15</v>
      </c>
      <c r="B163" s="831" t="s">
        <v>893</v>
      </c>
      <c r="C163" s="832"/>
      <c r="D163" s="353" t="s">
        <v>1018</v>
      </c>
      <c r="E163" s="358" t="e">
        <f>КАЛЬКУЛЯЦИЯ!#REF!</f>
        <v>#REF!</v>
      </c>
    </row>
    <row r="164" spans="1:5" ht="15.75">
      <c r="A164" s="140" t="s">
        <v>1349</v>
      </c>
      <c r="B164" s="800" t="s">
        <v>318</v>
      </c>
      <c r="C164" s="801"/>
      <c r="D164" s="352" t="s">
        <v>853</v>
      </c>
      <c r="E164" s="357">
        <f>КАЛЬКУЛЯЦИЯ!K153</f>
        <v>2550</v>
      </c>
    </row>
    <row r="165" spans="1:5" ht="15.75" hidden="1">
      <c r="A165" s="164" t="s">
        <v>17</v>
      </c>
      <c r="B165" s="826" t="s">
        <v>162</v>
      </c>
      <c r="C165" s="827"/>
      <c r="D165" s="353" t="s">
        <v>1018</v>
      </c>
      <c r="E165" s="358" t="e">
        <f>КАЛЬКУЛЯЦИЯ!#REF!</f>
        <v>#REF!</v>
      </c>
    </row>
    <row r="166" spans="1:5" ht="15.75">
      <c r="A166" s="140" t="s">
        <v>1350</v>
      </c>
      <c r="B166" s="800" t="s">
        <v>322</v>
      </c>
      <c r="C166" s="801"/>
      <c r="D166" s="352" t="s">
        <v>853</v>
      </c>
      <c r="E166" s="357">
        <f>КАЛЬКУЛЯЦИЯ!K154</f>
        <v>1900</v>
      </c>
    </row>
    <row r="167" spans="1:5" ht="15.75">
      <c r="A167" s="812" t="s">
        <v>684</v>
      </c>
      <c r="B167" s="916"/>
      <c r="C167" s="916"/>
      <c r="D167" s="916"/>
      <c r="E167" s="916"/>
    </row>
    <row r="168" spans="1:5" ht="15.75" hidden="1">
      <c r="A168" s="156"/>
      <c r="B168" s="837" t="s">
        <v>896</v>
      </c>
      <c r="C168" s="838"/>
      <c r="D168" s="155"/>
      <c r="E168" s="359"/>
    </row>
    <row r="169" spans="1:5" ht="15.75">
      <c r="A169" s="156" t="s">
        <v>1351</v>
      </c>
      <c r="B169" s="811" t="s">
        <v>1352</v>
      </c>
      <c r="C169" s="806"/>
      <c r="D169" s="155" t="s">
        <v>854</v>
      </c>
      <c r="E169" s="359">
        <f>КАЛЬКУЛЯЦИЯ!K157</f>
        <v>430</v>
      </c>
    </row>
    <row r="170" spans="1:5" ht="15.75">
      <c r="A170" s="156" t="s">
        <v>1353</v>
      </c>
      <c r="B170" s="811" t="s">
        <v>1354</v>
      </c>
      <c r="C170" s="806"/>
      <c r="D170" s="155" t="s">
        <v>854</v>
      </c>
      <c r="E170" s="359">
        <f>КАЛЬКУЛЯЦИЯ!K158</f>
        <v>600</v>
      </c>
    </row>
    <row r="171" spans="1:5" ht="15.75">
      <c r="A171" s="156" t="s">
        <v>1355</v>
      </c>
      <c r="B171" s="811" t="s">
        <v>1356</v>
      </c>
      <c r="C171" s="806"/>
      <c r="D171" s="155" t="s">
        <v>854</v>
      </c>
      <c r="E171" s="359">
        <f>КАЛЬКУЛЯЦИЯ!K159</f>
        <v>450</v>
      </c>
    </row>
    <row r="172" spans="1:5" ht="15.75">
      <c r="A172" s="156" t="s">
        <v>1357</v>
      </c>
      <c r="B172" s="811" t="s">
        <v>1358</v>
      </c>
      <c r="C172" s="806"/>
      <c r="D172" s="155" t="s">
        <v>854</v>
      </c>
      <c r="E172" s="359">
        <f>КАЛЬКУЛЯЦИЯ!K160</f>
        <v>400</v>
      </c>
    </row>
    <row r="173" spans="1:5" ht="15.75">
      <c r="A173" s="156" t="s">
        <v>1359</v>
      </c>
      <c r="B173" s="811" t="s">
        <v>1360</v>
      </c>
      <c r="C173" s="806"/>
      <c r="D173" s="155" t="s">
        <v>854</v>
      </c>
      <c r="E173" s="359">
        <f>КАЛЬКУЛЯЦИЯ!K161</f>
        <v>430</v>
      </c>
    </row>
    <row r="174" spans="1:5" ht="15.75">
      <c r="A174" s="156" t="s">
        <v>1361</v>
      </c>
      <c r="B174" s="811" t="s">
        <v>1362</v>
      </c>
      <c r="C174" s="806"/>
      <c r="D174" s="155" t="s">
        <v>854</v>
      </c>
      <c r="E174" s="359">
        <f>КАЛЬКУЛЯЦИЯ!K162</f>
        <v>430</v>
      </c>
    </row>
    <row r="175" spans="1:5" ht="15.75">
      <c r="A175" s="156" t="s">
        <v>1363</v>
      </c>
      <c r="B175" s="811" t="s">
        <v>1364</v>
      </c>
      <c r="C175" s="806"/>
      <c r="D175" s="155" t="s">
        <v>854</v>
      </c>
      <c r="E175" s="359">
        <f>КАЛЬКУЛЯЦИЯ!K163</f>
        <v>680</v>
      </c>
    </row>
    <row r="176" spans="1:5" ht="15.75">
      <c r="A176" s="156" t="s">
        <v>1366</v>
      </c>
      <c r="B176" s="811" t="s">
        <v>1049</v>
      </c>
      <c r="C176" s="806"/>
      <c r="D176" s="155" t="s">
        <v>854</v>
      </c>
      <c r="E176" s="359">
        <f>КАЛЬКУЛЯЦИЯ!K164</f>
        <v>400</v>
      </c>
    </row>
    <row r="177" spans="1:5" ht="15.75">
      <c r="A177" s="156" t="s">
        <v>1365</v>
      </c>
      <c r="B177" s="811" t="s">
        <v>1050</v>
      </c>
      <c r="C177" s="806"/>
      <c r="D177" s="155" t="s">
        <v>854</v>
      </c>
      <c r="E177" s="359">
        <f>КАЛЬКУЛЯЦИЯ!K165</f>
        <v>430</v>
      </c>
    </row>
    <row r="178" spans="1:5" ht="15.75">
      <c r="A178" s="156" t="s">
        <v>1367</v>
      </c>
      <c r="B178" s="811" t="s">
        <v>1368</v>
      </c>
      <c r="C178" s="806"/>
      <c r="D178" s="155" t="s">
        <v>854</v>
      </c>
      <c r="E178" s="359">
        <f>КАЛЬКУЛЯЦИЯ!K166</f>
        <v>680</v>
      </c>
    </row>
    <row r="179" spans="1:5" ht="15.75">
      <c r="A179" s="156" t="s">
        <v>1369</v>
      </c>
      <c r="B179" s="811" t="s">
        <v>1498</v>
      </c>
      <c r="C179" s="806"/>
      <c r="D179" s="155" t="s">
        <v>854</v>
      </c>
      <c r="E179" s="359">
        <f>КАЛЬКУЛЯЦИЯ!K167</f>
        <v>430</v>
      </c>
    </row>
    <row r="180" spans="1:5" ht="15.75">
      <c r="A180" s="156" t="s">
        <v>1370</v>
      </c>
      <c r="B180" s="811" t="s">
        <v>1499</v>
      </c>
      <c r="C180" s="806"/>
      <c r="D180" s="155" t="s">
        <v>854</v>
      </c>
      <c r="E180" s="359">
        <f>КАЛЬКУЛЯЦИЯ!K168</f>
        <v>400</v>
      </c>
    </row>
    <row r="181" spans="1:5" ht="15.75">
      <c r="A181" s="156" t="s">
        <v>1371</v>
      </c>
      <c r="B181" s="811" t="s">
        <v>1372</v>
      </c>
      <c r="C181" s="806"/>
      <c r="D181" s="155" t="s">
        <v>854</v>
      </c>
      <c r="E181" s="359">
        <f>КАЛЬКУЛЯЦИЯ!K169</f>
        <v>600</v>
      </c>
    </row>
    <row r="182" spans="1:5" ht="15.75">
      <c r="A182" s="156" t="s">
        <v>1373</v>
      </c>
      <c r="B182" s="811" t="s">
        <v>1496</v>
      </c>
      <c r="C182" s="806"/>
      <c r="D182" s="155" t="s">
        <v>854</v>
      </c>
      <c r="E182" s="359">
        <f>КАЛЬКУЛЯЦИЯ!K170</f>
        <v>630</v>
      </c>
    </row>
    <row r="183" spans="1:5" ht="15.75">
      <c r="A183" s="156" t="s">
        <v>1374</v>
      </c>
      <c r="B183" s="811" t="s">
        <v>1500</v>
      </c>
      <c r="C183" s="806"/>
      <c r="D183" s="155" t="s">
        <v>854</v>
      </c>
      <c r="E183" s="359">
        <f>КАЛЬКУЛЯЦИЯ!K171</f>
        <v>430</v>
      </c>
    </row>
    <row r="184" spans="1:5" ht="15.75">
      <c r="A184" s="156" t="s">
        <v>1375</v>
      </c>
      <c r="B184" s="811" t="s">
        <v>1376</v>
      </c>
      <c r="C184" s="806"/>
      <c r="D184" s="155" t="s">
        <v>854</v>
      </c>
      <c r="E184" s="359">
        <f>КАЛЬКУЛЯЦИЯ!K172</f>
        <v>540</v>
      </c>
    </row>
    <row r="185" spans="1:5" ht="15.75">
      <c r="A185" s="156" t="s">
        <v>1377</v>
      </c>
      <c r="B185" s="811" t="s">
        <v>1378</v>
      </c>
      <c r="C185" s="806"/>
      <c r="D185" s="155" t="s">
        <v>854</v>
      </c>
      <c r="E185" s="359">
        <f>КАЛЬКУЛЯЦИЯ!K173</f>
        <v>400</v>
      </c>
    </row>
    <row r="186" spans="1:5" ht="15.75" hidden="1">
      <c r="A186" s="339" t="s">
        <v>192</v>
      </c>
      <c r="B186" s="828" t="s">
        <v>763</v>
      </c>
      <c r="C186" s="829"/>
      <c r="D186" s="163" t="s">
        <v>854</v>
      </c>
      <c r="E186" s="360" t="e">
        <f>КАЛЬКУЛЯЦИЯ!#REF!</f>
        <v>#REF!</v>
      </c>
    </row>
    <row r="187" spans="1:5" ht="15.75" hidden="1">
      <c r="A187" s="339"/>
      <c r="B187" s="345"/>
      <c r="C187" s="346"/>
      <c r="D187" s="163"/>
      <c r="E187" s="360"/>
    </row>
    <row r="188" spans="1:5" ht="15.75">
      <c r="A188" s="156" t="s">
        <v>1379</v>
      </c>
      <c r="B188" s="811" t="s">
        <v>1380</v>
      </c>
      <c r="C188" s="806"/>
      <c r="D188" s="155" t="s">
        <v>854</v>
      </c>
      <c r="E188" s="359">
        <f>КАЛЬКУЛЯЦИЯ!K174</f>
        <v>630</v>
      </c>
    </row>
    <row r="189" spans="1:5" ht="15.75">
      <c r="A189" s="156" t="s">
        <v>1381</v>
      </c>
      <c r="B189" s="811" t="s">
        <v>1060</v>
      </c>
      <c r="C189" s="806"/>
      <c r="D189" s="155" t="s">
        <v>853</v>
      </c>
      <c r="E189" s="359">
        <f>КАЛЬКУЛЯЦИЯ!K175</f>
        <v>60</v>
      </c>
    </row>
    <row r="190" spans="1:5" ht="15.75">
      <c r="A190" s="156" t="s">
        <v>1382</v>
      </c>
      <c r="B190" s="811" t="s">
        <v>1061</v>
      </c>
      <c r="C190" s="806"/>
      <c r="D190" s="155" t="s">
        <v>853</v>
      </c>
      <c r="E190" s="359">
        <f>КАЛЬКУЛЯЦИЯ!K176</f>
        <v>50</v>
      </c>
    </row>
    <row r="191" spans="1:5" ht="15.75">
      <c r="A191" s="156" t="s">
        <v>1383</v>
      </c>
      <c r="B191" s="811" t="s">
        <v>1062</v>
      </c>
      <c r="C191" s="806"/>
      <c r="D191" s="155" t="s">
        <v>853</v>
      </c>
      <c r="E191" s="359">
        <f>КАЛЬКУЛЯЦИЯ!K177</f>
        <v>90</v>
      </c>
    </row>
    <row r="192" spans="1:5" ht="15.75">
      <c r="A192" s="156" t="s">
        <v>1384</v>
      </c>
      <c r="B192" s="811" t="s">
        <v>1063</v>
      </c>
      <c r="C192" s="806"/>
      <c r="D192" s="155" t="s">
        <v>853</v>
      </c>
      <c r="E192" s="359">
        <f>КАЛЬКУЛЯЦИЯ!K178</f>
        <v>340</v>
      </c>
    </row>
    <row r="193" spans="1:5" ht="15.75">
      <c r="A193" s="156" t="s">
        <v>1385</v>
      </c>
      <c r="B193" s="793" t="s">
        <v>1064</v>
      </c>
      <c r="C193" s="806"/>
      <c r="D193" s="155" t="s">
        <v>853</v>
      </c>
      <c r="E193" s="359">
        <f>КАЛЬКУЛЯЦИЯ!K179</f>
        <v>270</v>
      </c>
    </row>
    <row r="194" spans="1:5" ht="15.75">
      <c r="A194" s="156" t="s">
        <v>1386</v>
      </c>
      <c r="B194" s="793" t="s">
        <v>1065</v>
      </c>
      <c r="C194" s="806"/>
      <c r="D194" s="155" t="s">
        <v>853</v>
      </c>
      <c r="E194" s="359">
        <f>КАЛЬКУЛЯЦИЯ!K180</f>
        <v>230</v>
      </c>
    </row>
    <row r="195" spans="1:5" ht="15.75">
      <c r="A195" s="156" t="s">
        <v>1387</v>
      </c>
      <c r="B195" s="811" t="s">
        <v>1066</v>
      </c>
      <c r="C195" s="806"/>
      <c r="D195" s="155" t="s">
        <v>853</v>
      </c>
      <c r="E195" s="359">
        <f>КАЛЬКУЛЯЦИЯ!K181</f>
        <v>230</v>
      </c>
    </row>
    <row r="196" spans="1:5" ht="15.75">
      <c r="A196" s="156" t="s">
        <v>1388</v>
      </c>
      <c r="B196" s="811" t="s">
        <v>1067</v>
      </c>
      <c r="C196" s="806"/>
      <c r="D196" s="155" t="s">
        <v>853</v>
      </c>
      <c r="E196" s="359">
        <f>КАЛЬКУЛЯЦИЯ!K182</f>
        <v>230</v>
      </c>
    </row>
    <row r="197" spans="1:5" ht="15.75">
      <c r="A197" s="156" t="s">
        <v>1389</v>
      </c>
      <c r="B197" s="811" t="s">
        <v>1068</v>
      </c>
      <c r="C197" s="822"/>
      <c r="D197" s="155" t="s">
        <v>853</v>
      </c>
      <c r="E197" s="359">
        <f>КАЛЬКУЛЯЦИЯ!K183</f>
        <v>230</v>
      </c>
    </row>
    <row r="198" spans="1:5" ht="15.75">
      <c r="A198" s="340" t="s">
        <v>1390</v>
      </c>
      <c r="B198" s="811" t="s">
        <v>1069</v>
      </c>
      <c r="C198" s="822"/>
      <c r="D198" s="155" t="s">
        <v>854</v>
      </c>
      <c r="E198" s="359">
        <f>КАЛЬКУЛЯЦИЯ!K184</f>
        <v>500</v>
      </c>
    </row>
    <row r="199" spans="1:5" ht="15.75">
      <c r="A199" s="904" t="s">
        <v>689</v>
      </c>
      <c r="B199" s="905"/>
      <c r="C199" s="905"/>
      <c r="D199" s="905"/>
      <c r="E199" s="906"/>
    </row>
    <row r="200" spans="1:5" ht="48.75" customHeight="1">
      <c r="A200" s="914" t="s">
        <v>1394</v>
      </c>
      <c r="B200" s="915"/>
      <c r="C200" s="915"/>
      <c r="D200" s="212"/>
      <c r="E200" s="213"/>
    </row>
    <row r="201" spans="1:5" ht="61.5" customHeight="1">
      <c r="A201" s="907" t="s">
        <v>1508</v>
      </c>
      <c r="B201" s="908"/>
      <c r="C201" s="909"/>
      <c r="D201" s="450"/>
      <c r="E201" s="451"/>
    </row>
    <row r="202" spans="1:5" ht="54.75" customHeight="1">
      <c r="A202" s="910"/>
      <c r="B202" s="911"/>
      <c r="C202" s="912"/>
      <c r="D202" s="450"/>
      <c r="E202" s="451"/>
    </row>
    <row r="203" spans="1:5" ht="16.5" customHeight="1">
      <c r="A203" s="913" t="s">
        <v>1509</v>
      </c>
      <c r="B203" s="901"/>
      <c r="C203" s="779"/>
      <c r="D203" s="450"/>
      <c r="E203" s="451"/>
    </row>
    <row r="204" spans="1:5" ht="15.75" customHeight="1">
      <c r="A204" s="156" t="s">
        <v>1361</v>
      </c>
      <c r="B204" s="811" t="s">
        <v>1362</v>
      </c>
      <c r="C204" s="806"/>
      <c r="D204" s="450"/>
      <c r="E204" s="451"/>
    </row>
    <row r="205" spans="1:5" ht="15.75" customHeight="1">
      <c r="A205" s="156" t="s">
        <v>1373</v>
      </c>
      <c r="B205" s="811" t="s">
        <v>1496</v>
      </c>
      <c r="C205" s="806"/>
      <c r="D205" s="450"/>
      <c r="E205" s="451"/>
    </row>
    <row r="206" spans="1:5" ht="15.75" customHeight="1">
      <c r="A206" s="156" t="s">
        <v>1374</v>
      </c>
      <c r="B206" s="811" t="s">
        <v>1500</v>
      </c>
      <c r="C206" s="806"/>
      <c r="D206" s="450"/>
      <c r="E206" s="451"/>
    </row>
    <row r="207" spans="1:5" ht="15.75" customHeight="1">
      <c r="A207" s="156" t="s">
        <v>1366</v>
      </c>
      <c r="B207" s="811" t="s">
        <v>1049</v>
      </c>
      <c r="C207" s="806"/>
      <c r="D207" s="450"/>
      <c r="E207" s="451"/>
    </row>
    <row r="208" spans="1:5" ht="15.75" customHeight="1">
      <c r="A208" s="156" t="s">
        <v>1353</v>
      </c>
      <c r="B208" s="811" t="s">
        <v>1354</v>
      </c>
      <c r="C208" s="806"/>
      <c r="D208" s="450"/>
      <c r="E208" s="451"/>
    </row>
    <row r="209" spans="1:5" ht="15.75" customHeight="1">
      <c r="A209" s="156" t="s">
        <v>1355</v>
      </c>
      <c r="B209" s="811" t="s">
        <v>1356</v>
      </c>
      <c r="C209" s="806"/>
      <c r="D209" s="450"/>
      <c r="E209" s="451"/>
    </row>
    <row r="210" spans="1:5" ht="15.75" customHeight="1">
      <c r="A210" s="156" t="s">
        <v>1357</v>
      </c>
      <c r="B210" s="811" t="s">
        <v>1358</v>
      </c>
      <c r="C210" s="806"/>
      <c r="D210" s="450"/>
      <c r="E210" s="451"/>
    </row>
    <row r="211" spans="1:5" ht="15.75" customHeight="1">
      <c r="A211" s="156" t="s">
        <v>1367</v>
      </c>
      <c r="B211" s="811" t="s">
        <v>1368</v>
      </c>
      <c r="C211" s="806"/>
      <c r="D211" s="450"/>
      <c r="E211" s="451"/>
    </row>
    <row r="212" spans="1:5" ht="15.75" customHeight="1">
      <c r="A212" s="156" t="s">
        <v>1375</v>
      </c>
      <c r="B212" s="811" t="s">
        <v>1376</v>
      </c>
      <c r="C212" s="806"/>
      <c r="D212" s="450"/>
      <c r="E212" s="451"/>
    </row>
    <row r="213" spans="1:5" ht="15.75" customHeight="1">
      <c r="A213" s="156" t="s">
        <v>1370</v>
      </c>
      <c r="B213" s="811" t="s">
        <v>1499</v>
      </c>
      <c r="C213" s="806"/>
      <c r="D213" s="450"/>
      <c r="E213" s="451"/>
    </row>
    <row r="214" spans="1:5" ht="15.75" customHeight="1">
      <c r="A214" s="135" t="s">
        <v>1211</v>
      </c>
      <c r="B214" s="809" t="s">
        <v>920</v>
      </c>
      <c r="C214" s="852"/>
      <c r="D214" s="450"/>
      <c r="E214" s="451"/>
    </row>
    <row r="215" spans="1:5" ht="15.75" customHeight="1">
      <c r="A215" s="135" t="s">
        <v>1222</v>
      </c>
      <c r="B215" s="809" t="s">
        <v>930</v>
      </c>
      <c r="C215" s="801"/>
      <c r="D215" s="450"/>
      <c r="E215" s="451"/>
    </row>
    <row r="216" spans="1:5" ht="15.75" customHeight="1">
      <c r="A216" s="135" t="s">
        <v>1226</v>
      </c>
      <c r="B216" s="809" t="s">
        <v>934</v>
      </c>
      <c r="C216" s="801"/>
      <c r="D216" s="450"/>
      <c r="E216" s="451"/>
    </row>
    <row r="217" spans="1:5" ht="15.75" customHeight="1">
      <c r="A217" s="135" t="s">
        <v>1488</v>
      </c>
      <c r="B217" s="809" t="s">
        <v>1489</v>
      </c>
      <c r="C217" s="852"/>
      <c r="D217" s="450"/>
      <c r="E217" s="451"/>
    </row>
    <row r="218" spans="1:5" ht="15.75" customHeight="1">
      <c r="A218" s="135" t="s">
        <v>1227</v>
      </c>
      <c r="B218" s="810" t="s">
        <v>935</v>
      </c>
      <c r="C218" s="786"/>
      <c r="D218" s="450"/>
      <c r="E218" s="451"/>
    </row>
    <row r="219" spans="1:5" ht="15.75" customHeight="1">
      <c r="A219" s="135" t="s">
        <v>1256</v>
      </c>
      <c r="B219" s="809" t="s">
        <v>966</v>
      </c>
      <c r="C219" s="801"/>
      <c r="D219" s="450"/>
      <c r="E219" s="451"/>
    </row>
    <row r="220" spans="1:5" ht="15.75" customHeight="1">
      <c r="A220" s="135" t="s">
        <v>1297</v>
      </c>
      <c r="B220" s="785" t="s">
        <v>1007</v>
      </c>
      <c r="C220" s="786"/>
      <c r="D220" s="450"/>
      <c r="E220" s="451"/>
    </row>
    <row r="221" spans="1:5" ht="15.75" customHeight="1">
      <c r="A221" s="135" t="s">
        <v>1283</v>
      </c>
      <c r="B221" s="843" t="s">
        <v>995</v>
      </c>
      <c r="C221" s="844"/>
      <c r="D221" s="454"/>
      <c r="E221" s="455"/>
    </row>
    <row r="222" spans="1:5" ht="15.75" customHeight="1">
      <c r="A222" s="135" t="s">
        <v>1203</v>
      </c>
      <c r="B222" s="809" t="s">
        <v>911</v>
      </c>
      <c r="C222" s="852"/>
      <c r="D222" s="454"/>
      <c r="E222" s="455"/>
    </row>
    <row r="223" spans="1:5" ht="15.75" customHeight="1">
      <c r="A223" s="156" t="s">
        <v>1386</v>
      </c>
      <c r="B223" s="793" t="s">
        <v>1065</v>
      </c>
      <c r="C223" s="806"/>
      <c r="D223" s="454"/>
      <c r="E223" s="455"/>
    </row>
    <row r="224" spans="1:5" ht="15.75" customHeight="1">
      <c r="A224" s="135" t="s">
        <v>1205</v>
      </c>
      <c r="B224" s="809" t="s">
        <v>914</v>
      </c>
      <c r="C224" s="852"/>
      <c r="D224" s="450"/>
      <c r="E224" s="451"/>
    </row>
    <row r="225" spans="1:5" ht="15.75" customHeight="1">
      <c r="A225" s="139" t="s">
        <v>1208</v>
      </c>
      <c r="B225" s="386" t="s">
        <v>915</v>
      </c>
      <c r="C225" s="453"/>
      <c r="D225" s="454"/>
      <c r="E225" s="455"/>
    </row>
    <row r="226" spans="1:5" ht="15.75" customHeight="1">
      <c r="A226" s="137" t="s">
        <v>1214</v>
      </c>
      <c r="B226" s="785" t="s">
        <v>581</v>
      </c>
      <c r="C226" s="786"/>
      <c r="D226" s="454"/>
      <c r="E226" s="455"/>
    </row>
    <row r="227" spans="1:5" ht="29.25" customHeight="1">
      <c r="A227" s="137" t="s">
        <v>1215</v>
      </c>
      <c r="B227" s="785" t="s">
        <v>924</v>
      </c>
      <c r="C227" s="786"/>
      <c r="D227" s="454"/>
      <c r="E227" s="455"/>
    </row>
    <row r="228" spans="1:5" ht="33" customHeight="1">
      <c r="A228" s="137" t="s">
        <v>1216</v>
      </c>
      <c r="B228" s="785" t="s">
        <v>923</v>
      </c>
      <c r="C228" s="786"/>
      <c r="D228" s="454"/>
      <c r="E228" s="455"/>
    </row>
    <row r="229" spans="1:5" ht="15.75" customHeight="1">
      <c r="A229" s="137" t="s">
        <v>1217</v>
      </c>
      <c r="B229" s="785" t="s">
        <v>925</v>
      </c>
      <c r="C229" s="786"/>
      <c r="D229" s="454"/>
      <c r="E229" s="455"/>
    </row>
    <row r="230" spans="1:5" ht="15.75" customHeight="1">
      <c r="A230" s="135" t="s">
        <v>1236</v>
      </c>
      <c r="B230" s="809" t="s">
        <v>943</v>
      </c>
      <c r="C230" s="801"/>
      <c r="D230" s="454"/>
      <c r="E230" s="455"/>
    </row>
    <row r="231" spans="1:5" ht="15.75" customHeight="1">
      <c r="A231" s="135" t="s">
        <v>1237</v>
      </c>
      <c r="B231" s="810" t="s">
        <v>944</v>
      </c>
      <c r="C231" s="786"/>
      <c r="D231" s="454"/>
      <c r="E231" s="455"/>
    </row>
    <row r="232" spans="1:5" ht="15.75" customHeight="1">
      <c r="A232" s="135" t="s">
        <v>1244</v>
      </c>
      <c r="B232" s="809" t="s">
        <v>954</v>
      </c>
      <c r="C232" s="801"/>
      <c r="D232" s="454"/>
      <c r="E232" s="455"/>
    </row>
    <row r="233" spans="1:5" ht="15.75" customHeight="1">
      <c r="A233" s="156" t="s">
        <v>1381</v>
      </c>
      <c r="B233" s="811" t="s">
        <v>1060</v>
      </c>
      <c r="C233" s="806"/>
      <c r="D233" s="454"/>
      <c r="E233" s="455"/>
    </row>
    <row r="234" spans="1:5" ht="15.75" customHeight="1">
      <c r="A234" s="156" t="s">
        <v>1382</v>
      </c>
      <c r="B234" s="811" t="s">
        <v>1061</v>
      </c>
      <c r="C234" s="806"/>
      <c r="D234" s="454"/>
      <c r="E234" s="455"/>
    </row>
    <row r="235" spans="1:5" ht="15.75" customHeight="1">
      <c r="A235" s="913" t="s">
        <v>1510</v>
      </c>
      <c r="B235" s="901"/>
      <c r="C235" s="779"/>
      <c r="D235" s="450"/>
      <c r="E235" s="451"/>
    </row>
    <row r="236" spans="1:5" ht="15.75" customHeight="1">
      <c r="A236" s="156" t="s">
        <v>1361</v>
      </c>
      <c r="B236" s="811" t="s">
        <v>1362</v>
      </c>
      <c r="C236" s="806"/>
      <c r="D236" s="450"/>
      <c r="E236" s="451"/>
    </row>
    <row r="237" spans="1:5" ht="15.75" customHeight="1">
      <c r="A237" s="156" t="s">
        <v>1373</v>
      </c>
      <c r="B237" s="811" t="s">
        <v>1496</v>
      </c>
      <c r="C237" s="806"/>
      <c r="D237" s="450"/>
      <c r="E237" s="451"/>
    </row>
    <row r="238" spans="1:5" ht="15.75" customHeight="1">
      <c r="A238" s="156" t="s">
        <v>1374</v>
      </c>
      <c r="B238" s="811" t="s">
        <v>1500</v>
      </c>
      <c r="C238" s="806"/>
      <c r="D238" s="450"/>
      <c r="E238" s="451"/>
    </row>
    <row r="239" spans="1:5" ht="15.75" customHeight="1">
      <c r="A239" s="156" t="s">
        <v>1379</v>
      </c>
      <c r="B239" s="811" t="s">
        <v>1380</v>
      </c>
      <c r="C239" s="806"/>
      <c r="D239" s="450"/>
      <c r="E239" s="451"/>
    </row>
    <row r="240" spans="1:5" ht="15.75" customHeight="1">
      <c r="A240" s="156" t="s">
        <v>1353</v>
      </c>
      <c r="B240" s="811" t="s">
        <v>1354</v>
      </c>
      <c r="C240" s="806"/>
      <c r="D240" s="450"/>
      <c r="E240" s="451"/>
    </row>
    <row r="241" spans="1:5" ht="15.75" customHeight="1">
      <c r="A241" s="156" t="s">
        <v>1355</v>
      </c>
      <c r="B241" s="811" t="s">
        <v>1356</v>
      </c>
      <c r="C241" s="806"/>
      <c r="D241" s="450"/>
      <c r="E241" s="451"/>
    </row>
    <row r="242" spans="1:5" ht="15.75" customHeight="1">
      <c r="A242" s="156" t="s">
        <v>1357</v>
      </c>
      <c r="B242" s="811" t="s">
        <v>1358</v>
      </c>
      <c r="C242" s="806"/>
      <c r="D242" s="450"/>
      <c r="E242" s="451"/>
    </row>
    <row r="243" spans="1:5" ht="15.75" customHeight="1">
      <c r="A243" s="156" t="s">
        <v>1367</v>
      </c>
      <c r="B243" s="811" t="s">
        <v>1368</v>
      </c>
      <c r="C243" s="806"/>
      <c r="D243" s="450"/>
      <c r="E243" s="451"/>
    </row>
    <row r="244" spans="1:5" ht="15.75" customHeight="1">
      <c r="A244" s="156" t="s">
        <v>1375</v>
      </c>
      <c r="B244" s="811" t="s">
        <v>1376</v>
      </c>
      <c r="C244" s="806"/>
      <c r="D244" s="450"/>
      <c r="E244" s="451"/>
    </row>
    <row r="245" spans="1:5" ht="15.75" customHeight="1">
      <c r="A245" s="156" t="s">
        <v>1370</v>
      </c>
      <c r="B245" s="811" t="s">
        <v>1499</v>
      </c>
      <c r="C245" s="806"/>
      <c r="D245" s="450"/>
      <c r="E245" s="451"/>
    </row>
    <row r="246" spans="1:5" ht="15.75" customHeight="1">
      <c r="A246" s="135" t="s">
        <v>1211</v>
      </c>
      <c r="B246" s="809" t="s">
        <v>920</v>
      </c>
      <c r="C246" s="852"/>
      <c r="D246" s="450"/>
      <c r="E246" s="451"/>
    </row>
    <row r="247" spans="1:5" ht="15.75" customHeight="1">
      <c r="A247" s="135" t="s">
        <v>1222</v>
      </c>
      <c r="B247" s="809" t="s">
        <v>930</v>
      </c>
      <c r="C247" s="801"/>
      <c r="D247" s="450"/>
      <c r="E247" s="451"/>
    </row>
    <row r="248" spans="1:5" ht="15.75" customHeight="1">
      <c r="A248" s="135" t="s">
        <v>1226</v>
      </c>
      <c r="B248" s="809" t="s">
        <v>934</v>
      </c>
      <c r="C248" s="801"/>
      <c r="D248" s="450"/>
      <c r="E248" s="451"/>
    </row>
    <row r="249" spans="1:5" ht="15.75" customHeight="1">
      <c r="A249" s="135" t="s">
        <v>1488</v>
      </c>
      <c r="B249" s="809" t="s">
        <v>1489</v>
      </c>
      <c r="C249" s="852"/>
      <c r="D249" s="450"/>
      <c r="E249" s="451"/>
    </row>
    <row r="250" spans="1:5" ht="15.75" customHeight="1">
      <c r="A250" s="135" t="s">
        <v>1227</v>
      </c>
      <c r="B250" s="810" t="s">
        <v>935</v>
      </c>
      <c r="C250" s="786"/>
      <c r="D250" s="450"/>
      <c r="E250" s="451"/>
    </row>
    <row r="251" spans="1:5" ht="15.75" customHeight="1">
      <c r="A251" s="135" t="s">
        <v>1256</v>
      </c>
      <c r="B251" s="809" t="s">
        <v>966</v>
      </c>
      <c r="C251" s="801"/>
      <c r="D251" s="450"/>
      <c r="E251" s="451"/>
    </row>
    <row r="252" spans="1:5" ht="15.75" customHeight="1">
      <c r="A252" s="138" t="s">
        <v>1219</v>
      </c>
      <c r="B252" s="802" t="s">
        <v>1218</v>
      </c>
      <c r="C252" s="786"/>
      <c r="D252" s="450"/>
      <c r="E252" s="451"/>
    </row>
    <row r="253" spans="1:5" ht="15.75" customHeight="1">
      <c r="A253" s="137" t="s">
        <v>1213</v>
      </c>
      <c r="B253" s="785" t="s">
        <v>922</v>
      </c>
      <c r="C253" s="786"/>
      <c r="D253" s="454"/>
      <c r="E253" s="455"/>
    </row>
    <row r="254" spans="1:5" ht="15.75" customHeight="1">
      <c r="A254" s="135" t="s">
        <v>1298</v>
      </c>
      <c r="B254" s="785" t="s">
        <v>1008</v>
      </c>
      <c r="C254" s="786"/>
      <c r="D254" s="450"/>
      <c r="E254" s="451"/>
    </row>
    <row r="255" spans="1:5" ht="15.75" customHeight="1">
      <c r="A255" s="135" t="s">
        <v>1329</v>
      </c>
      <c r="B255" s="830" t="s">
        <v>101</v>
      </c>
      <c r="C255" s="801"/>
      <c r="D255" s="450"/>
      <c r="E255" s="451"/>
    </row>
    <row r="256" spans="1:5" ht="15.75" customHeight="1">
      <c r="A256" s="135" t="s">
        <v>1297</v>
      </c>
      <c r="B256" s="785" t="s">
        <v>1007</v>
      </c>
      <c r="C256" s="786"/>
      <c r="D256" s="450"/>
      <c r="E256" s="451"/>
    </row>
    <row r="257" spans="1:5" ht="15.75" customHeight="1">
      <c r="A257" s="135" t="s">
        <v>1283</v>
      </c>
      <c r="B257" s="843" t="s">
        <v>995</v>
      </c>
      <c r="C257" s="844"/>
      <c r="D257" s="454"/>
      <c r="E257" s="455"/>
    </row>
    <row r="258" spans="1:5" ht="15.75" customHeight="1">
      <c r="A258" s="135" t="s">
        <v>1203</v>
      </c>
      <c r="B258" s="809" t="s">
        <v>911</v>
      </c>
      <c r="C258" s="852"/>
      <c r="D258" s="454"/>
      <c r="E258" s="455"/>
    </row>
    <row r="259" spans="1:5" ht="15.75" customHeight="1">
      <c r="A259" s="156" t="s">
        <v>1386</v>
      </c>
      <c r="B259" s="793" t="s">
        <v>1065</v>
      </c>
      <c r="C259" s="806"/>
      <c r="D259" s="454"/>
      <c r="E259" s="455"/>
    </row>
    <row r="260" spans="1:5" ht="15.75" customHeight="1">
      <c r="A260" s="135" t="s">
        <v>1205</v>
      </c>
      <c r="B260" s="809" t="s">
        <v>914</v>
      </c>
      <c r="C260" s="852"/>
      <c r="D260" s="450"/>
      <c r="E260" s="451"/>
    </row>
    <row r="261" spans="1:5" ht="15.75" customHeight="1">
      <c r="A261" s="139" t="s">
        <v>1208</v>
      </c>
      <c r="B261" s="386" t="s">
        <v>915</v>
      </c>
      <c r="C261" s="453"/>
      <c r="D261" s="454"/>
      <c r="E261" s="455"/>
    </row>
    <row r="262" spans="1:5" ht="15.75" customHeight="1">
      <c r="A262" s="137" t="s">
        <v>1214</v>
      </c>
      <c r="B262" s="785" t="s">
        <v>581</v>
      </c>
      <c r="C262" s="786"/>
      <c r="D262" s="454"/>
      <c r="E262" s="455"/>
    </row>
    <row r="263" spans="1:5" ht="30.75" customHeight="1">
      <c r="A263" s="137" t="s">
        <v>1215</v>
      </c>
      <c r="B263" s="785" t="s">
        <v>924</v>
      </c>
      <c r="C263" s="786"/>
      <c r="D263" s="454"/>
      <c r="E263" s="455"/>
    </row>
    <row r="264" spans="1:5" ht="33.75" customHeight="1">
      <c r="A264" s="137" t="s">
        <v>1216</v>
      </c>
      <c r="B264" s="785" t="s">
        <v>923</v>
      </c>
      <c r="C264" s="786"/>
      <c r="D264" s="454"/>
      <c r="E264" s="455"/>
    </row>
    <row r="265" spans="1:5" ht="17.25" customHeight="1">
      <c r="A265" s="137" t="s">
        <v>1217</v>
      </c>
      <c r="B265" s="785" t="s">
        <v>925</v>
      </c>
      <c r="C265" s="786"/>
      <c r="D265" s="454"/>
      <c r="E265" s="455"/>
    </row>
    <row r="266" spans="1:5" ht="17.25" customHeight="1">
      <c r="A266" s="135" t="s">
        <v>1236</v>
      </c>
      <c r="B266" s="809" t="s">
        <v>943</v>
      </c>
      <c r="C266" s="801"/>
      <c r="D266" s="454"/>
      <c r="E266" s="455"/>
    </row>
    <row r="267" spans="1:5" ht="17.25" customHeight="1">
      <c r="A267" s="135" t="s">
        <v>1237</v>
      </c>
      <c r="B267" s="810" t="s">
        <v>944</v>
      </c>
      <c r="C267" s="786"/>
      <c r="D267" s="454"/>
      <c r="E267" s="455"/>
    </row>
    <row r="268" spans="1:5" ht="17.25" customHeight="1">
      <c r="A268" s="135" t="s">
        <v>1244</v>
      </c>
      <c r="B268" s="809" t="s">
        <v>954</v>
      </c>
      <c r="C268" s="801"/>
      <c r="D268" s="454"/>
      <c r="E268" s="455"/>
    </row>
    <row r="269" spans="1:5" ht="17.25" customHeight="1">
      <c r="A269" s="156" t="s">
        <v>1381</v>
      </c>
      <c r="B269" s="811" t="s">
        <v>1060</v>
      </c>
      <c r="C269" s="806"/>
      <c r="D269" s="454"/>
      <c r="E269" s="455"/>
    </row>
    <row r="270" spans="1:5" ht="17.25" customHeight="1">
      <c r="A270" s="156" t="s">
        <v>1382</v>
      </c>
      <c r="B270" s="811" t="s">
        <v>1061</v>
      </c>
      <c r="C270" s="806"/>
      <c r="D270" s="454"/>
      <c r="E270" s="455"/>
    </row>
    <row r="271" spans="1:5" ht="32.25" customHeight="1">
      <c r="A271" s="442"/>
      <c r="B271" s="900" t="s">
        <v>1491</v>
      </c>
      <c r="C271" s="901"/>
      <c r="D271" s="446"/>
      <c r="E271" s="447"/>
    </row>
    <row r="272" spans="1:5" ht="15" customHeight="1">
      <c r="A272" s="156" t="s">
        <v>1361</v>
      </c>
      <c r="B272" s="902" t="s">
        <v>1494</v>
      </c>
      <c r="C272" s="903"/>
      <c r="D272" s="446"/>
      <c r="E272" s="447"/>
    </row>
    <row r="273" spans="1:5" ht="15.75" customHeight="1">
      <c r="A273" s="156" t="s">
        <v>1353</v>
      </c>
      <c r="B273" s="902" t="s">
        <v>1495</v>
      </c>
      <c r="C273" s="903"/>
      <c r="D273" s="446"/>
      <c r="E273" s="447"/>
    </row>
    <row r="274" spans="1:5" ht="16.5" customHeight="1">
      <c r="A274" s="156" t="s">
        <v>1373</v>
      </c>
      <c r="B274" s="902" t="s">
        <v>1496</v>
      </c>
      <c r="C274" s="903"/>
      <c r="D274" s="446"/>
      <c r="E274" s="447"/>
    </row>
    <row r="275" spans="1:5" ht="15.75" customHeight="1">
      <c r="A275" s="156" t="s">
        <v>1374</v>
      </c>
      <c r="B275" s="902" t="s">
        <v>1497</v>
      </c>
      <c r="C275" s="903"/>
      <c r="D275" s="446"/>
      <c r="E275" s="447"/>
    </row>
    <row r="276" spans="1:5" ht="15.75" customHeight="1">
      <c r="A276" s="135" t="s">
        <v>1211</v>
      </c>
      <c r="B276" s="809" t="s">
        <v>920</v>
      </c>
      <c r="C276" s="852"/>
      <c r="D276" s="446"/>
      <c r="E276" s="447"/>
    </row>
    <row r="277" spans="1:5" ht="14.25" customHeight="1">
      <c r="A277" s="135" t="s">
        <v>1222</v>
      </c>
      <c r="B277" s="809" t="s">
        <v>930</v>
      </c>
      <c r="C277" s="801"/>
      <c r="D277" s="446"/>
      <c r="E277" s="447"/>
    </row>
    <row r="278" spans="1:5" ht="15.75">
      <c r="A278" s="135" t="s">
        <v>1205</v>
      </c>
      <c r="B278" s="809" t="s">
        <v>914</v>
      </c>
      <c r="C278" s="852"/>
      <c r="D278" s="155"/>
      <c r="E278" s="359"/>
    </row>
    <row r="279" spans="1:5" ht="15.75">
      <c r="A279" s="135" t="s">
        <v>1226</v>
      </c>
      <c r="B279" s="809" t="s">
        <v>934</v>
      </c>
      <c r="C279" s="801"/>
      <c r="D279" s="155"/>
      <c r="E279" s="359"/>
    </row>
    <row r="280" spans="1:5" ht="15.75">
      <c r="A280" s="135" t="s">
        <v>1488</v>
      </c>
      <c r="B280" s="809" t="s">
        <v>1489</v>
      </c>
      <c r="C280" s="852"/>
      <c r="D280" s="155"/>
      <c r="E280" s="359"/>
    </row>
    <row r="281" spans="1:5" ht="15.75">
      <c r="A281" s="135" t="s">
        <v>1227</v>
      </c>
      <c r="B281" s="810" t="s">
        <v>935</v>
      </c>
      <c r="C281" s="786"/>
      <c r="D281" s="155"/>
      <c r="E281" s="359"/>
    </row>
    <row r="282" spans="1:5" ht="15.75">
      <c r="A282" s="135" t="s">
        <v>1256</v>
      </c>
      <c r="B282" s="809" t="s">
        <v>966</v>
      </c>
      <c r="C282" s="801"/>
      <c r="D282" s="155"/>
      <c r="E282" s="359"/>
    </row>
    <row r="283" spans="1:5" ht="30" customHeight="1">
      <c r="A283" s="341"/>
      <c r="B283" s="900" t="s">
        <v>1492</v>
      </c>
      <c r="C283" s="901"/>
      <c r="D283" s="155"/>
      <c r="E283" s="359"/>
    </row>
    <row r="284" spans="1:5" ht="15.75" customHeight="1">
      <c r="A284" s="156" t="s">
        <v>1361</v>
      </c>
      <c r="B284" s="902" t="s">
        <v>1494</v>
      </c>
      <c r="C284" s="903"/>
      <c r="D284" s="155"/>
      <c r="E284" s="359"/>
    </row>
    <row r="285" spans="1:5" ht="15.75" customHeight="1">
      <c r="A285" s="156" t="s">
        <v>1353</v>
      </c>
      <c r="B285" s="902" t="s">
        <v>1495</v>
      </c>
      <c r="C285" s="903"/>
      <c r="D285" s="155"/>
      <c r="E285" s="359"/>
    </row>
    <row r="286" spans="1:5" ht="15.75" customHeight="1">
      <c r="A286" s="156" t="s">
        <v>1373</v>
      </c>
      <c r="B286" s="902" t="s">
        <v>1496</v>
      </c>
      <c r="C286" s="903"/>
      <c r="D286" s="155"/>
      <c r="E286" s="359"/>
    </row>
    <row r="287" spans="1:5" ht="15.75" customHeight="1">
      <c r="A287" s="156" t="s">
        <v>1374</v>
      </c>
      <c r="B287" s="902" t="s">
        <v>1497</v>
      </c>
      <c r="C287" s="903"/>
      <c r="D287" s="155"/>
      <c r="E287" s="359"/>
    </row>
    <row r="288" spans="1:5" ht="15.75">
      <c r="A288" s="156" t="s">
        <v>1379</v>
      </c>
      <c r="B288" s="811" t="s">
        <v>1380</v>
      </c>
      <c r="C288" s="806"/>
      <c r="D288" s="155"/>
      <c r="E288" s="359"/>
    </row>
    <row r="289" spans="1:5" ht="15.75">
      <c r="A289" s="135" t="s">
        <v>1211</v>
      </c>
      <c r="B289" s="809" t="s">
        <v>920</v>
      </c>
      <c r="C289" s="852"/>
      <c r="D289" s="155"/>
      <c r="E289" s="359"/>
    </row>
    <row r="290" spans="1:5" ht="16.5" customHeight="1">
      <c r="A290" s="135" t="s">
        <v>1222</v>
      </c>
      <c r="B290" s="809" t="s">
        <v>930</v>
      </c>
      <c r="C290" s="801"/>
      <c r="D290" s="155"/>
      <c r="E290" s="359"/>
    </row>
    <row r="291" spans="1:5" ht="14.25" customHeight="1">
      <c r="A291" s="135" t="s">
        <v>1205</v>
      </c>
      <c r="B291" s="809" t="s">
        <v>914</v>
      </c>
      <c r="C291" s="852"/>
      <c r="D291" s="161"/>
      <c r="E291" s="361"/>
    </row>
    <row r="292" spans="1:5" ht="16.5" customHeight="1">
      <c r="A292" s="135" t="s">
        <v>1226</v>
      </c>
      <c r="B292" s="809" t="s">
        <v>934</v>
      </c>
      <c r="C292" s="801"/>
      <c r="D292" s="161"/>
      <c r="E292" s="361"/>
    </row>
    <row r="293" spans="1:5" ht="15.75">
      <c r="A293" s="135" t="s">
        <v>1488</v>
      </c>
      <c r="B293" s="809" t="s">
        <v>1489</v>
      </c>
      <c r="C293" s="852"/>
      <c r="D293" s="161"/>
      <c r="E293" s="361"/>
    </row>
    <row r="294" spans="1:5" ht="15.75">
      <c r="A294" s="135" t="s">
        <v>1227</v>
      </c>
      <c r="B294" s="810" t="s">
        <v>935</v>
      </c>
      <c r="C294" s="786"/>
      <c r="D294" s="161"/>
      <c r="E294" s="361"/>
    </row>
    <row r="295" spans="1:5" ht="15.75">
      <c r="A295" s="135" t="s">
        <v>1256</v>
      </c>
      <c r="B295" s="809" t="s">
        <v>966</v>
      </c>
      <c r="C295" s="801"/>
      <c r="D295" s="161"/>
      <c r="E295" s="361"/>
    </row>
    <row r="296" spans="1:5" ht="15.75">
      <c r="A296" s="138" t="s">
        <v>1219</v>
      </c>
      <c r="B296" s="802" t="s">
        <v>1218</v>
      </c>
      <c r="C296" s="786"/>
      <c r="D296" s="161"/>
      <c r="E296" s="361"/>
    </row>
    <row r="297" spans="1:5" ht="15.75">
      <c r="A297" s="137" t="s">
        <v>1213</v>
      </c>
      <c r="B297" s="785" t="s">
        <v>922</v>
      </c>
      <c r="C297" s="786"/>
      <c r="D297" s="161"/>
      <c r="E297" s="361"/>
    </row>
    <row r="298" spans="1:5" ht="15.75">
      <c r="A298" s="135" t="s">
        <v>1298</v>
      </c>
      <c r="B298" s="785" t="s">
        <v>1008</v>
      </c>
      <c r="C298" s="786"/>
      <c r="D298" s="161"/>
      <c r="E298" s="361"/>
    </row>
    <row r="299" spans="1:5" ht="39" customHeight="1">
      <c r="A299" s="442"/>
      <c r="B299" s="900" t="s">
        <v>1493</v>
      </c>
      <c r="C299" s="901"/>
      <c r="D299" s="161"/>
      <c r="E299" s="361"/>
    </row>
    <row r="300" spans="1:5" ht="15.75" customHeight="1">
      <c r="A300" s="156" t="s">
        <v>1361</v>
      </c>
      <c r="B300" s="902" t="s">
        <v>1494</v>
      </c>
      <c r="C300" s="903"/>
      <c r="D300" s="161"/>
      <c r="E300" s="361"/>
    </row>
    <row r="301" spans="1:5" ht="15.75" customHeight="1">
      <c r="A301" s="156" t="s">
        <v>1353</v>
      </c>
      <c r="B301" s="902" t="s">
        <v>1495</v>
      </c>
      <c r="C301" s="903"/>
      <c r="D301" s="161"/>
      <c r="E301" s="361"/>
    </row>
    <row r="302" spans="1:5" ht="15.75" customHeight="1">
      <c r="A302" s="156" t="s">
        <v>1373</v>
      </c>
      <c r="B302" s="902" t="s">
        <v>1496</v>
      </c>
      <c r="C302" s="903"/>
      <c r="D302" s="161"/>
      <c r="E302" s="361"/>
    </row>
    <row r="303" spans="1:5" ht="15.75">
      <c r="A303" s="156" t="s">
        <v>1374</v>
      </c>
      <c r="B303" s="902" t="s">
        <v>1497</v>
      </c>
      <c r="C303" s="903"/>
      <c r="D303" s="161"/>
      <c r="E303" s="361"/>
    </row>
    <row r="304" spans="1:5" ht="15.75">
      <c r="A304" s="156" t="s">
        <v>1355</v>
      </c>
      <c r="B304" s="811" t="s">
        <v>1356</v>
      </c>
      <c r="C304" s="806"/>
      <c r="D304" s="161"/>
      <c r="E304" s="361"/>
    </row>
    <row r="305" spans="1:5" ht="15.75" customHeight="1">
      <c r="A305" s="156" t="s">
        <v>1370</v>
      </c>
      <c r="B305" s="811" t="s">
        <v>1499</v>
      </c>
      <c r="C305" s="806"/>
      <c r="D305" s="161"/>
      <c r="E305" s="361"/>
    </row>
    <row r="306" spans="1:5" ht="15.75">
      <c r="A306" s="156" t="s">
        <v>1375</v>
      </c>
      <c r="B306" s="811" t="s">
        <v>1376</v>
      </c>
      <c r="C306" s="806"/>
      <c r="D306" s="161"/>
      <c r="E306" s="361"/>
    </row>
    <row r="307" spans="1:5" ht="15.75">
      <c r="A307" s="135" t="s">
        <v>1211</v>
      </c>
      <c r="B307" s="809" t="s">
        <v>920</v>
      </c>
      <c r="C307" s="852"/>
      <c r="D307" s="161"/>
      <c r="E307" s="361"/>
    </row>
    <row r="308" spans="1:5" ht="15.75">
      <c r="A308" s="135" t="s">
        <v>1222</v>
      </c>
      <c r="B308" s="809" t="s">
        <v>930</v>
      </c>
      <c r="C308" s="801"/>
      <c r="D308" s="161"/>
      <c r="E308" s="361"/>
    </row>
    <row r="309" spans="1:5" ht="15.75">
      <c r="A309" s="135" t="s">
        <v>1205</v>
      </c>
      <c r="B309" s="809" t="s">
        <v>914</v>
      </c>
      <c r="C309" s="852"/>
      <c r="D309" s="161"/>
      <c r="E309" s="361"/>
    </row>
    <row r="310" spans="1:5" ht="15.75">
      <c r="A310" s="135" t="s">
        <v>1226</v>
      </c>
      <c r="B310" s="809" t="s">
        <v>934</v>
      </c>
      <c r="C310" s="801"/>
      <c r="D310" s="161"/>
      <c r="E310" s="361"/>
    </row>
    <row r="311" spans="1:5" ht="15.75">
      <c r="A311" s="135" t="s">
        <v>1488</v>
      </c>
      <c r="B311" s="809" t="s">
        <v>1489</v>
      </c>
      <c r="C311" s="852"/>
      <c r="D311" s="161"/>
      <c r="E311" s="361"/>
    </row>
    <row r="312" spans="1:5" ht="15.75">
      <c r="A312" s="135" t="s">
        <v>1227</v>
      </c>
      <c r="B312" s="810" t="s">
        <v>935</v>
      </c>
      <c r="C312" s="786"/>
      <c r="D312" s="161"/>
      <c r="E312" s="361"/>
    </row>
    <row r="313" spans="1:5" ht="15.75">
      <c r="A313" s="135" t="s">
        <v>1256</v>
      </c>
      <c r="B313" s="809" t="s">
        <v>966</v>
      </c>
      <c r="C313" s="801"/>
      <c r="D313" s="161"/>
      <c r="E313" s="361"/>
    </row>
    <row r="314" spans="1:5" ht="16.5" thickBot="1">
      <c r="A314" s="137" t="s">
        <v>1217</v>
      </c>
      <c r="B314" s="785" t="s">
        <v>925</v>
      </c>
      <c r="C314" s="786"/>
      <c r="D314" s="161"/>
      <c r="E314" s="361"/>
    </row>
    <row r="315" spans="1:5" ht="16.5" thickBot="1">
      <c r="A315" s="452" t="s">
        <v>1501</v>
      </c>
      <c r="B315" s="898" t="s">
        <v>1502</v>
      </c>
      <c r="C315" s="899"/>
      <c r="D315" s="161"/>
      <c r="E315" s="361"/>
    </row>
    <row r="316" spans="1:5" ht="15.75">
      <c r="A316" s="135" t="s">
        <v>1257</v>
      </c>
      <c r="B316" s="810" t="s">
        <v>967</v>
      </c>
      <c r="C316" s="786"/>
      <c r="D316" s="161"/>
      <c r="E316" s="361"/>
    </row>
    <row r="317" spans="1:5" ht="35.25" customHeight="1">
      <c r="A317" s="139" t="s">
        <v>1273</v>
      </c>
      <c r="B317" s="848" t="s">
        <v>974</v>
      </c>
      <c r="C317" s="842"/>
      <c r="D317" s="161"/>
      <c r="E317" s="361"/>
    </row>
    <row r="318" spans="1:5" ht="30" customHeight="1">
      <c r="A318" s="156"/>
      <c r="B318" s="900" t="s">
        <v>1503</v>
      </c>
      <c r="C318" s="901"/>
      <c r="D318" s="161"/>
      <c r="E318" s="361"/>
    </row>
    <row r="319" spans="1:5" ht="15.75">
      <c r="A319" s="156" t="s">
        <v>1361</v>
      </c>
      <c r="B319" s="902" t="s">
        <v>1494</v>
      </c>
      <c r="C319" s="903"/>
      <c r="D319" s="161"/>
      <c r="E319" s="361"/>
    </row>
    <row r="320" spans="1:5" ht="15.75">
      <c r="A320" s="156" t="s">
        <v>1353</v>
      </c>
      <c r="B320" s="902" t="s">
        <v>1495</v>
      </c>
      <c r="C320" s="903"/>
      <c r="D320" s="161"/>
      <c r="E320" s="361"/>
    </row>
    <row r="321" spans="1:5" ht="15.75">
      <c r="A321" s="156" t="s">
        <v>1373</v>
      </c>
      <c r="B321" s="902" t="s">
        <v>1496</v>
      </c>
      <c r="C321" s="903"/>
      <c r="D321" s="161"/>
      <c r="E321" s="361"/>
    </row>
    <row r="322" spans="1:5" ht="15.75">
      <c r="A322" s="156" t="s">
        <v>1374</v>
      </c>
      <c r="B322" s="902" t="s">
        <v>1497</v>
      </c>
      <c r="C322" s="903"/>
      <c r="D322" s="161"/>
      <c r="E322" s="361"/>
    </row>
    <row r="323" spans="1:5" ht="15.75">
      <c r="A323" s="156" t="s">
        <v>1355</v>
      </c>
      <c r="B323" s="811" t="s">
        <v>1356</v>
      </c>
      <c r="C323" s="806"/>
      <c r="D323" s="161"/>
      <c r="E323" s="361"/>
    </row>
    <row r="324" spans="1:5" ht="15.75">
      <c r="A324" s="156" t="s">
        <v>1370</v>
      </c>
      <c r="B324" s="811" t="s">
        <v>1499</v>
      </c>
      <c r="C324" s="806"/>
      <c r="D324" s="161"/>
      <c r="E324" s="361"/>
    </row>
    <row r="325" spans="1:5" ht="15.75">
      <c r="A325" s="156" t="s">
        <v>1375</v>
      </c>
      <c r="B325" s="811" t="s">
        <v>1376</v>
      </c>
      <c r="C325" s="806"/>
      <c r="D325" s="161"/>
      <c r="E325" s="361"/>
    </row>
    <row r="326" spans="1:5" ht="15.75">
      <c r="A326" s="156" t="s">
        <v>1379</v>
      </c>
      <c r="B326" s="811" t="s">
        <v>1380</v>
      </c>
      <c r="C326" s="806"/>
      <c r="D326" s="161"/>
      <c r="E326" s="361"/>
    </row>
    <row r="327" spans="1:5" ht="15.75">
      <c r="A327" s="135" t="s">
        <v>1211</v>
      </c>
      <c r="B327" s="809" t="s">
        <v>920</v>
      </c>
      <c r="C327" s="852"/>
      <c r="D327" s="161"/>
      <c r="E327" s="361"/>
    </row>
    <row r="328" spans="1:5" ht="15.75">
      <c r="A328" s="135" t="s">
        <v>1222</v>
      </c>
      <c r="B328" s="809" t="s">
        <v>930</v>
      </c>
      <c r="C328" s="801"/>
      <c r="D328" s="161"/>
      <c r="E328" s="361"/>
    </row>
    <row r="329" spans="1:5" ht="15.75">
      <c r="A329" s="135" t="s">
        <v>1205</v>
      </c>
      <c r="B329" s="809" t="s">
        <v>914</v>
      </c>
      <c r="C329" s="852"/>
      <c r="D329" s="161"/>
      <c r="E329" s="361"/>
    </row>
    <row r="330" spans="1:5" ht="15.75">
      <c r="A330" s="135" t="s">
        <v>1226</v>
      </c>
      <c r="B330" s="809" t="s">
        <v>934</v>
      </c>
      <c r="C330" s="801"/>
      <c r="D330" s="161"/>
      <c r="E330" s="361"/>
    </row>
    <row r="331" spans="1:5" ht="15.75">
      <c r="A331" s="135" t="s">
        <v>1488</v>
      </c>
      <c r="B331" s="809" t="s">
        <v>1489</v>
      </c>
      <c r="C331" s="852"/>
      <c r="D331" s="161"/>
      <c r="E331" s="361"/>
    </row>
    <row r="332" spans="1:5" ht="15.75">
      <c r="A332" s="135" t="s">
        <v>1227</v>
      </c>
      <c r="B332" s="810" t="s">
        <v>935</v>
      </c>
      <c r="C332" s="786"/>
      <c r="D332" s="161"/>
      <c r="E332" s="361"/>
    </row>
    <row r="333" spans="1:5" ht="15.75">
      <c r="A333" s="135" t="s">
        <v>1256</v>
      </c>
      <c r="B333" s="809" t="s">
        <v>966</v>
      </c>
      <c r="C333" s="801"/>
      <c r="D333" s="161"/>
      <c r="E333" s="361"/>
    </row>
    <row r="334" spans="1:5" ht="16.5" thickBot="1">
      <c r="A334" s="137" t="s">
        <v>1217</v>
      </c>
      <c r="B334" s="785" t="s">
        <v>925</v>
      </c>
      <c r="C334" s="786"/>
      <c r="D334" s="161"/>
      <c r="E334" s="361"/>
    </row>
    <row r="335" spans="1:5" ht="16.5" thickBot="1">
      <c r="A335" s="452" t="s">
        <v>1501</v>
      </c>
      <c r="B335" s="898" t="s">
        <v>1502</v>
      </c>
      <c r="C335" s="899"/>
      <c r="D335" s="161"/>
      <c r="E335" s="361"/>
    </row>
    <row r="336" spans="1:5" ht="15" customHeight="1">
      <c r="A336" s="135" t="s">
        <v>1257</v>
      </c>
      <c r="B336" s="810" t="s">
        <v>967</v>
      </c>
      <c r="C336" s="786"/>
      <c r="D336" s="161"/>
      <c r="E336" s="361"/>
    </row>
    <row r="337" spans="1:5" ht="30" customHeight="1">
      <c r="A337" s="139" t="s">
        <v>1273</v>
      </c>
      <c r="B337" s="848" t="s">
        <v>974</v>
      </c>
      <c r="C337" s="842"/>
      <c r="D337" s="161"/>
      <c r="E337" s="361"/>
    </row>
    <row r="338" spans="1:5" ht="15.75">
      <c r="A338" s="138" t="s">
        <v>1219</v>
      </c>
      <c r="B338" s="802" t="s">
        <v>1218</v>
      </c>
      <c r="C338" s="786"/>
      <c r="D338" s="161"/>
      <c r="E338" s="361"/>
    </row>
    <row r="339" spans="1:5" ht="15.75">
      <c r="A339" s="137" t="s">
        <v>1213</v>
      </c>
      <c r="B339" s="785" t="s">
        <v>922</v>
      </c>
      <c r="C339" s="786"/>
      <c r="D339" s="161"/>
      <c r="E339" s="361"/>
    </row>
    <row r="340" spans="1:5" ht="15.75">
      <c r="A340" s="135" t="s">
        <v>1298</v>
      </c>
      <c r="B340" s="785" t="s">
        <v>1008</v>
      </c>
      <c r="C340" s="786"/>
      <c r="D340" s="161"/>
      <c r="E340" s="361"/>
    </row>
    <row r="341" spans="1:5" ht="33" customHeight="1">
      <c r="A341" s="442"/>
      <c r="B341" s="900" t="s">
        <v>1504</v>
      </c>
      <c r="C341" s="901"/>
      <c r="D341" s="161"/>
      <c r="E341" s="361"/>
    </row>
    <row r="342" spans="1:5" ht="15.75">
      <c r="A342" s="156" t="s">
        <v>1361</v>
      </c>
      <c r="B342" s="902" t="s">
        <v>1494</v>
      </c>
      <c r="C342" s="903"/>
      <c r="D342" s="161"/>
      <c r="E342" s="361"/>
    </row>
    <row r="343" spans="1:5" ht="15.75">
      <c r="A343" s="156" t="s">
        <v>1353</v>
      </c>
      <c r="B343" s="902" t="s">
        <v>1495</v>
      </c>
      <c r="C343" s="903"/>
      <c r="D343" s="161"/>
      <c r="E343" s="361"/>
    </row>
    <row r="344" spans="1:5" ht="15.75">
      <c r="A344" s="156" t="s">
        <v>1373</v>
      </c>
      <c r="B344" s="902" t="s">
        <v>1496</v>
      </c>
      <c r="C344" s="903"/>
      <c r="D344" s="161"/>
      <c r="E344" s="361"/>
    </row>
    <row r="345" spans="1:5" ht="15.75">
      <c r="A345" s="156" t="s">
        <v>1374</v>
      </c>
      <c r="B345" s="902" t="s">
        <v>1497</v>
      </c>
      <c r="C345" s="903"/>
      <c r="D345" s="161"/>
      <c r="E345" s="361"/>
    </row>
    <row r="346" spans="1:5" ht="15.75">
      <c r="A346" s="156" t="s">
        <v>1355</v>
      </c>
      <c r="B346" s="811" t="s">
        <v>1356</v>
      </c>
      <c r="C346" s="806"/>
      <c r="D346" s="161"/>
      <c r="E346" s="361"/>
    </row>
    <row r="347" spans="1:5" ht="15.75">
      <c r="A347" s="156" t="s">
        <v>1370</v>
      </c>
      <c r="B347" s="811" t="s">
        <v>1499</v>
      </c>
      <c r="C347" s="806"/>
      <c r="D347" s="161"/>
      <c r="E347" s="361"/>
    </row>
    <row r="348" spans="1:5" ht="15.75">
      <c r="A348" s="156" t="s">
        <v>1375</v>
      </c>
      <c r="B348" s="811" t="s">
        <v>1376</v>
      </c>
      <c r="C348" s="806"/>
      <c r="D348" s="161"/>
      <c r="E348" s="361"/>
    </row>
    <row r="349" spans="1:5" ht="15.75">
      <c r="A349" s="135" t="s">
        <v>1211</v>
      </c>
      <c r="B349" s="809" t="s">
        <v>920</v>
      </c>
      <c r="C349" s="852"/>
      <c r="D349" s="161"/>
      <c r="E349" s="361"/>
    </row>
    <row r="350" spans="1:5" ht="15.75">
      <c r="A350" s="135" t="s">
        <v>1222</v>
      </c>
      <c r="B350" s="809" t="s">
        <v>930</v>
      </c>
      <c r="C350" s="801"/>
      <c r="D350" s="161"/>
      <c r="E350" s="361"/>
    </row>
    <row r="351" spans="1:5" ht="15.75">
      <c r="A351" s="135" t="s">
        <v>1205</v>
      </c>
      <c r="B351" s="809" t="s">
        <v>914</v>
      </c>
      <c r="C351" s="852"/>
      <c r="D351" s="161"/>
      <c r="E351" s="361"/>
    </row>
    <row r="352" spans="1:5" ht="15.75">
      <c r="A352" s="135" t="s">
        <v>1226</v>
      </c>
      <c r="B352" s="809" t="s">
        <v>934</v>
      </c>
      <c r="C352" s="801"/>
      <c r="D352" s="161"/>
      <c r="E352" s="361"/>
    </row>
    <row r="353" spans="1:5" ht="15.75">
      <c r="A353" s="135" t="s">
        <v>1488</v>
      </c>
      <c r="B353" s="809" t="s">
        <v>1489</v>
      </c>
      <c r="C353" s="852"/>
      <c r="D353" s="161"/>
      <c r="E353" s="361"/>
    </row>
    <row r="354" spans="1:5" ht="15.75">
      <c r="A354" s="135" t="s">
        <v>1227</v>
      </c>
      <c r="B354" s="810" t="s">
        <v>935</v>
      </c>
      <c r="C354" s="786"/>
      <c r="D354" s="161"/>
      <c r="E354" s="361"/>
    </row>
    <row r="355" spans="1:5" ht="15.75">
      <c r="A355" s="135" t="s">
        <v>1256</v>
      </c>
      <c r="B355" s="809" t="s">
        <v>966</v>
      </c>
      <c r="C355" s="801"/>
      <c r="D355" s="161"/>
      <c r="E355" s="361"/>
    </row>
    <row r="356" spans="1:5" ht="16.5" thickBot="1">
      <c r="A356" s="137" t="s">
        <v>1217</v>
      </c>
      <c r="B356" s="785" t="s">
        <v>925</v>
      </c>
      <c r="C356" s="786"/>
      <c r="D356" s="161"/>
      <c r="E356" s="361"/>
    </row>
    <row r="357" spans="1:5" ht="16.5" thickBot="1">
      <c r="A357" s="452" t="s">
        <v>1501</v>
      </c>
      <c r="B357" s="898" t="s">
        <v>1502</v>
      </c>
      <c r="C357" s="899"/>
      <c r="D357" s="161"/>
      <c r="E357" s="361"/>
    </row>
    <row r="358" spans="1:5" ht="15.75">
      <c r="A358" s="135" t="s">
        <v>1257</v>
      </c>
      <c r="B358" s="810" t="s">
        <v>967</v>
      </c>
      <c r="C358" s="786"/>
      <c r="D358" s="161"/>
      <c r="E358" s="361"/>
    </row>
    <row r="359" spans="1:5" ht="15.75" customHeight="1">
      <c r="A359" s="138" t="s">
        <v>1219</v>
      </c>
      <c r="B359" s="802" t="s">
        <v>1218</v>
      </c>
      <c r="C359" s="786"/>
      <c r="D359" s="161"/>
      <c r="E359" s="361"/>
    </row>
    <row r="360" spans="1:5" ht="35.25" customHeight="1">
      <c r="A360" s="156"/>
      <c r="B360" s="900" t="s">
        <v>1505</v>
      </c>
      <c r="C360" s="901"/>
      <c r="D360" s="161"/>
      <c r="E360" s="361"/>
    </row>
    <row r="361" spans="1:5" ht="15.75" customHeight="1">
      <c r="A361" s="156" t="s">
        <v>1361</v>
      </c>
      <c r="B361" s="902" t="s">
        <v>1494</v>
      </c>
      <c r="C361" s="903"/>
      <c r="D361" s="161"/>
      <c r="E361" s="361"/>
    </row>
    <row r="362" spans="1:5" ht="15.75">
      <c r="A362" s="156" t="s">
        <v>1353</v>
      </c>
      <c r="B362" s="902" t="s">
        <v>1495</v>
      </c>
      <c r="C362" s="903"/>
      <c r="D362" s="161"/>
      <c r="E362" s="361"/>
    </row>
    <row r="363" spans="1:5" ht="15.75">
      <c r="A363" s="156" t="s">
        <v>1373</v>
      </c>
      <c r="B363" s="902" t="s">
        <v>1496</v>
      </c>
      <c r="C363" s="903"/>
      <c r="D363" s="161"/>
      <c r="E363" s="361"/>
    </row>
    <row r="364" spans="1:5" ht="15.75">
      <c r="A364" s="156" t="s">
        <v>1374</v>
      </c>
      <c r="B364" s="902" t="s">
        <v>1497</v>
      </c>
      <c r="C364" s="903"/>
      <c r="D364" s="161"/>
      <c r="E364" s="361"/>
    </row>
    <row r="365" spans="1:5" ht="15.75">
      <c r="A365" s="156" t="s">
        <v>1355</v>
      </c>
      <c r="B365" s="811" t="s">
        <v>1356</v>
      </c>
      <c r="C365" s="806"/>
      <c r="D365" s="161"/>
      <c r="E365" s="361"/>
    </row>
    <row r="366" spans="1:5" ht="15.75">
      <c r="A366" s="156" t="s">
        <v>1370</v>
      </c>
      <c r="B366" s="811" t="s">
        <v>1499</v>
      </c>
      <c r="C366" s="806"/>
      <c r="D366" s="161"/>
      <c r="E366" s="361"/>
    </row>
    <row r="367" spans="1:5" ht="15.75">
      <c r="A367" s="156" t="s">
        <v>1375</v>
      </c>
      <c r="B367" s="811" t="s">
        <v>1376</v>
      </c>
      <c r="C367" s="806"/>
      <c r="D367" s="161"/>
      <c r="E367" s="361"/>
    </row>
    <row r="368" spans="1:5" ht="15.75">
      <c r="A368" s="156" t="s">
        <v>1379</v>
      </c>
      <c r="B368" s="811" t="s">
        <v>1380</v>
      </c>
      <c r="C368" s="806"/>
      <c r="D368" s="161"/>
      <c r="E368" s="361"/>
    </row>
    <row r="369" spans="1:5" ht="15.75">
      <c r="A369" s="135" t="s">
        <v>1211</v>
      </c>
      <c r="B369" s="809" t="s">
        <v>920</v>
      </c>
      <c r="C369" s="852"/>
      <c r="D369" s="161"/>
      <c r="E369" s="361"/>
    </row>
    <row r="370" spans="1:5" ht="15.75">
      <c r="A370" s="135" t="s">
        <v>1222</v>
      </c>
      <c r="B370" s="809" t="s">
        <v>930</v>
      </c>
      <c r="C370" s="801"/>
      <c r="D370" s="161"/>
      <c r="E370" s="361"/>
    </row>
    <row r="371" spans="1:5" ht="15.75">
      <c r="A371" s="135" t="s">
        <v>1205</v>
      </c>
      <c r="B371" s="809" t="s">
        <v>914</v>
      </c>
      <c r="C371" s="852"/>
      <c r="D371" s="161"/>
      <c r="E371" s="361"/>
    </row>
    <row r="372" spans="1:5" ht="15.75">
      <c r="A372" s="135" t="s">
        <v>1226</v>
      </c>
      <c r="B372" s="809" t="s">
        <v>934</v>
      </c>
      <c r="C372" s="801"/>
      <c r="D372" s="161"/>
      <c r="E372" s="361"/>
    </row>
    <row r="373" spans="1:5" ht="15.75">
      <c r="A373" s="135" t="s">
        <v>1488</v>
      </c>
      <c r="B373" s="809" t="s">
        <v>1489</v>
      </c>
      <c r="C373" s="852"/>
      <c r="D373" s="161"/>
      <c r="E373" s="361"/>
    </row>
    <row r="374" spans="1:5" ht="15.75">
      <c r="A374" s="135" t="s">
        <v>1227</v>
      </c>
      <c r="B374" s="810" t="s">
        <v>935</v>
      </c>
      <c r="C374" s="786"/>
      <c r="D374" s="161"/>
      <c r="E374" s="361"/>
    </row>
    <row r="375" spans="1:5" ht="15.75">
      <c r="A375" s="135" t="s">
        <v>1256</v>
      </c>
      <c r="B375" s="809" t="s">
        <v>966</v>
      </c>
      <c r="C375" s="801"/>
      <c r="D375" s="161"/>
      <c r="E375" s="361"/>
    </row>
    <row r="376" spans="1:5" ht="16.5" thickBot="1">
      <c r="A376" s="137" t="s">
        <v>1217</v>
      </c>
      <c r="B376" s="785" t="s">
        <v>925</v>
      </c>
      <c r="C376" s="786"/>
      <c r="D376" s="161"/>
      <c r="E376" s="361"/>
    </row>
    <row r="377" spans="1:5" ht="16.5" thickBot="1">
      <c r="A377" s="452" t="s">
        <v>1501</v>
      </c>
      <c r="B377" s="898" t="s">
        <v>1502</v>
      </c>
      <c r="C377" s="899"/>
      <c r="D377" s="161"/>
      <c r="E377" s="361"/>
    </row>
    <row r="378" spans="1:5" ht="15.75">
      <c r="A378" s="135" t="s">
        <v>1257</v>
      </c>
      <c r="B378" s="810" t="s">
        <v>967</v>
      </c>
      <c r="C378" s="786"/>
      <c r="D378" s="161"/>
      <c r="E378" s="361"/>
    </row>
    <row r="379" spans="1:5" ht="15.75">
      <c r="A379" s="138" t="s">
        <v>1219</v>
      </c>
      <c r="B379" s="802" t="s">
        <v>1218</v>
      </c>
      <c r="C379" s="786"/>
      <c r="D379" s="161"/>
      <c r="E379" s="361"/>
    </row>
    <row r="380" spans="1:5" ht="15.75">
      <c r="A380" s="137" t="s">
        <v>1213</v>
      </c>
      <c r="B380" s="785" t="s">
        <v>922</v>
      </c>
      <c r="C380" s="786"/>
      <c r="D380" s="161"/>
      <c r="E380" s="361"/>
    </row>
    <row r="381" spans="1:5" ht="15.75">
      <c r="A381" s="135" t="s">
        <v>1298</v>
      </c>
      <c r="B381" s="785" t="s">
        <v>1008</v>
      </c>
      <c r="C381" s="786"/>
      <c r="D381" s="161"/>
      <c r="E381" s="361"/>
    </row>
    <row r="382" spans="1:5" ht="37.5" customHeight="1">
      <c r="A382" s="442"/>
      <c r="B382" s="900" t="s">
        <v>1506</v>
      </c>
      <c r="C382" s="901"/>
      <c r="D382" s="161"/>
      <c r="E382" s="361"/>
    </row>
    <row r="383" spans="1:5" ht="15.75">
      <c r="A383" s="156" t="s">
        <v>1361</v>
      </c>
      <c r="B383" s="902" t="s">
        <v>1494</v>
      </c>
      <c r="C383" s="903"/>
      <c r="D383" s="161"/>
      <c r="E383" s="361"/>
    </row>
    <row r="384" spans="1:5" ht="15.75">
      <c r="A384" s="156" t="s">
        <v>1353</v>
      </c>
      <c r="B384" s="902" t="s">
        <v>1495</v>
      </c>
      <c r="C384" s="903"/>
      <c r="D384" s="161"/>
      <c r="E384" s="361"/>
    </row>
    <row r="385" spans="1:5" ht="15.75">
      <c r="A385" s="156" t="s">
        <v>1373</v>
      </c>
      <c r="B385" s="902" t="s">
        <v>1496</v>
      </c>
      <c r="C385" s="903"/>
      <c r="D385" s="161"/>
      <c r="E385" s="361"/>
    </row>
    <row r="386" spans="1:5" ht="15.75">
      <c r="A386" s="156" t="s">
        <v>1374</v>
      </c>
      <c r="B386" s="902" t="s">
        <v>1497</v>
      </c>
      <c r="C386" s="903"/>
      <c r="D386" s="161"/>
      <c r="E386" s="361"/>
    </row>
    <row r="387" spans="1:5" ht="15.75">
      <c r="A387" s="156" t="s">
        <v>1355</v>
      </c>
      <c r="B387" s="811" t="s">
        <v>1356</v>
      </c>
      <c r="C387" s="806"/>
      <c r="D387" s="161"/>
      <c r="E387" s="361"/>
    </row>
    <row r="388" spans="1:5" ht="15.75">
      <c r="A388" s="156" t="s">
        <v>1370</v>
      </c>
      <c r="B388" s="811" t="s">
        <v>1499</v>
      </c>
      <c r="C388" s="806"/>
      <c r="D388" s="161"/>
      <c r="E388" s="361"/>
    </row>
    <row r="389" spans="1:5" ht="15.75">
      <c r="A389" s="156" t="s">
        <v>1375</v>
      </c>
      <c r="B389" s="811" t="s">
        <v>1376</v>
      </c>
      <c r="C389" s="806"/>
      <c r="D389" s="161"/>
      <c r="E389" s="361"/>
    </row>
    <row r="390" spans="1:5" ht="15.75">
      <c r="A390" s="135" t="s">
        <v>1211</v>
      </c>
      <c r="B390" s="809" t="s">
        <v>920</v>
      </c>
      <c r="C390" s="852"/>
      <c r="D390" s="161"/>
      <c r="E390" s="361"/>
    </row>
    <row r="391" spans="1:5" ht="15.75">
      <c r="A391" s="135" t="s">
        <v>1222</v>
      </c>
      <c r="B391" s="809" t="s">
        <v>930</v>
      </c>
      <c r="C391" s="801"/>
      <c r="D391" s="161"/>
      <c r="E391" s="361"/>
    </row>
    <row r="392" spans="1:5" ht="15.75">
      <c r="A392" s="135" t="s">
        <v>1205</v>
      </c>
      <c r="B392" s="809" t="s">
        <v>914</v>
      </c>
      <c r="C392" s="852"/>
      <c r="D392" s="161"/>
      <c r="E392" s="361"/>
    </row>
    <row r="393" spans="1:5" ht="15.75">
      <c r="A393" s="135" t="s">
        <v>1226</v>
      </c>
      <c r="B393" s="809" t="s">
        <v>934</v>
      </c>
      <c r="C393" s="801"/>
      <c r="D393" s="161"/>
      <c r="E393" s="361"/>
    </row>
    <row r="394" spans="1:5" ht="15.75">
      <c r="A394" s="135" t="s">
        <v>1488</v>
      </c>
      <c r="B394" s="809" t="s">
        <v>1489</v>
      </c>
      <c r="C394" s="852"/>
      <c r="D394" s="161"/>
      <c r="E394" s="361"/>
    </row>
    <row r="395" spans="1:5" ht="15.75">
      <c r="A395" s="135" t="s">
        <v>1227</v>
      </c>
      <c r="B395" s="810" t="s">
        <v>935</v>
      </c>
      <c r="C395" s="786"/>
      <c r="D395" s="161"/>
      <c r="E395" s="361"/>
    </row>
    <row r="396" spans="1:5" ht="15.75">
      <c r="A396" s="135" t="s">
        <v>1256</v>
      </c>
      <c r="B396" s="809" t="s">
        <v>966</v>
      </c>
      <c r="C396" s="801"/>
      <c r="D396" s="161"/>
      <c r="E396" s="361"/>
    </row>
    <row r="397" spans="1:5" ht="16.5" thickBot="1">
      <c r="A397" s="137" t="s">
        <v>1217</v>
      </c>
      <c r="B397" s="785" t="s">
        <v>925</v>
      </c>
      <c r="C397" s="786"/>
      <c r="D397" s="161"/>
      <c r="E397" s="361"/>
    </row>
    <row r="398" spans="1:5" ht="16.5" thickBot="1">
      <c r="A398" s="452" t="s">
        <v>1501</v>
      </c>
      <c r="B398" s="898" t="s">
        <v>1502</v>
      </c>
      <c r="C398" s="899"/>
      <c r="D398" s="161"/>
      <c r="E398" s="361"/>
    </row>
    <row r="399" spans="1:5" ht="15.75">
      <c r="A399" s="138" t="s">
        <v>1219</v>
      </c>
      <c r="B399" s="802" t="s">
        <v>1218</v>
      </c>
      <c r="C399" s="786"/>
      <c r="D399" s="161"/>
      <c r="E399" s="361"/>
    </row>
    <row r="400" spans="1:5" ht="31.5" customHeight="1">
      <c r="A400" s="156"/>
      <c r="B400" s="900" t="s">
        <v>1507</v>
      </c>
      <c r="C400" s="901"/>
      <c r="D400" s="161"/>
      <c r="E400" s="361"/>
    </row>
    <row r="401" spans="1:5" ht="15.75">
      <c r="A401" s="156" t="s">
        <v>1361</v>
      </c>
      <c r="B401" s="902" t="s">
        <v>1494</v>
      </c>
      <c r="C401" s="903"/>
      <c r="D401" s="161"/>
      <c r="E401" s="361"/>
    </row>
    <row r="402" spans="1:5" ht="15.75">
      <c r="A402" s="156" t="s">
        <v>1353</v>
      </c>
      <c r="B402" s="902" t="s">
        <v>1495</v>
      </c>
      <c r="C402" s="903"/>
      <c r="D402" s="161"/>
      <c r="E402" s="361"/>
    </row>
    <row r="403" spans="1:5" ht="15.75">
      <c r="A403" s="156" t="s">
        <v>1373</v>
      </c>
      <c r="B403" s="902" t="s">
        <v>1496</v>
      </c>
      <c r="C403" s="903"/>
      <c r="D403" s="161"/>
      <c r="E403" s="361"/>
    </row>
    <row r="404" spans="1:5" ht="15.75">
      <c r="A404" s="156" t="s">
        <v>1374</v>
      </c>
      <c r="B404" s="902" t="s">
        <v>1497</v>
      </c>
      <c r="C404" s="903"/>
      <c r="D404" s="161"/>
      <c r="E404" s="361"/>
    </row>
    <row r="405" spans="1:5" ht="15.75">
      <c r="A405" s="156" t="s">
        <v>1355</v>
      </c>
      <c r="B405" s="811" t="s">
        <v>1356</v>
      </c>
      <c r="C405" s="806"/>
      <c r="D405" s="161"/>
      <c r="E405" s="361"/>
    </row>
    <row r="406" spans="1:5" ht="15.75">
      <c r="A406" s="156" t="s">
        <v>1370</v>
      </c>
      <c r="B406" s="811" t="s">
        <v>1499</v>
      </c>
      <c r="C406" s="806"/>
      <c r="D406" s="161"/>
      <c r="E406" s="361"/>
    </row>
    <row r="407" spans="1:5" ht="15.75">
      <c r="A407" s="156" t="s">
        <v>1375</v>
      </c>
      <c r="B407" s="811" t="s">
        <v>1376</v>
      </c>
      <c r="C407" s="806"/>
      <c r="D407" s="161"/>
      <c r="E407" s="361"/>
    </row>
    <row r="408" spans="1:5" ht="15.75">
      <c r="A408" s="156" t="s">
        <v>1379</v>
      </c>
      <c r="B408" s="811" t="s">
        <v>1380</v>
      </c>
      <c r="C408" s="806"/>
      <c r="D408" s="161"/>
      <c r="E408" s="361"/>
    </row>
    <row r="409" spans="1:5" ht="15.75">
      <c r="A409" s="135" t="s">
        <v>1211</v>
      </c>
      <c r="B409" s="809" t="s">
        <v>920</v>
      </c>
      <c r="C409" s="852"/>
      <c r="D409" s="161"/>
      <c r="E409" s="361"/>
    </row>
    <row r="410" spans="1:5" ht="15.75">
      <c r="A410" s="135" t="s">
        <v>1222</v>
      </c>
      <c r="B410" s="809" t="s">
        <v>930</v>
      </c>
      <c r="C410" s="801"/>
      <c r="D410" s="161"/>
      <c r="E410" s="361"/>
    </row>
    <row r="411" spans="1:5" ht="15.75">
      <c r="A411" s="135" t="s">
        <v>1205</v>
      </c>
      <c r="B411" s="809" t="s">
        <v>914</v>
      </c>
      <c r="C411" s="852"/>
      <c r="D411" s="161"/>
      <c r="E411" s="361"/>
    </row>
    <row r="412" spans="1:5" ht="15.75">
      <c r="A412" s="135" t="s">
        <v>1226</v>
      </c>
      <c r="B412" s="809" t="s">
        <v>934</v>
      </c>
      <c r="C412" s="801"/>
      <c r="D412" s="161"/>
      <c r="E412" s="361"/>
    </row>
    <row r="413" spans="1:5" ht="15.75">
      <c r="A413" s="135" t="s">
        <v>1488</v>
      </c>
      <c r="B413" s="809" t="s">
        <v>1489</v>
      </c>
      <c r="C413" s="852"/>
      <c r="D413" s="161"/>
      <c r="E413" s="361"/>
    </row>
    <row r="414" spans="1:5" ht="15.75">
      <c r="A414" s="135" t="s">
        <v>1227</v>
      </c>
      <c r="B414" s="810" t="s">
        <v>935</v>
      </c>
      <c r="C414" s="786"/>
      <c r="D414" s="161"/>
      <c r="E414" s="361"/>
    </row>
    <row r="415" spans="1:5" ht="15.75">
      <c r="A415" s="135" t="s">
        <v>1256</v>
      </c>
      <c r="B415" s="809" t="s">
        <v>966</v>
      </c>
      <c r="C415" s="801"/>
      <c r="D415" s="161"/>
      <c r="E415" s="361"/>
    </row>
    <row r="416" spans="1:5" ht="16.5" thickBot="1">
      <c r="A416" s="137" t="s">
        <v>1217</v>
      </c>
      <c r="B416" s="785" t="s">
        <v>925</v>
      </c>
      <c r="C416" s="786"/>
      <c r="D416" s="161"/>
      <c r="E416" s="361"/>
    </row>
    <row r="417" spans="1:5" ht="16.5" thickBot="1">
      <c r="A417" s="452" t="s">
        <v>1501</v>
      </c>
      <c r="B417" s="898" t="s">
        <v>1502</v>
      </c>
      <c r="C417" s="899"/>
      <c r="D417" s="161"/>
      <c r="E417" s="361"/>
    </row>
    <row r="418" spans="1:5" ht="15.75">
      <c r="A418" s="138" t="s">
        <v>1219</v>
      </c>
      <c r="B418" s="802" t="s">
        <v>1218</v>
      </c>
      <c r="C418" s="786"/>
      <c r="D418" s="161"/>
      <c r="E418" s="361"/>
    </row>
    <row r="419" spans="1:5" ht="15.75">
      <c r="A419" s="137" t="s">
        <v>1213</v>
      </c>
      <c r="B419" s="785" t="s">
        <v>922</v>
      </c>
      <c r="C419" s="786"/>
      <c r="D419" s="161"/>
      <c r="E419" s="361"/>
    </row>
    <row r="420" spans="1:5" ht="15.75">
      <c r="A420" s="135" t="s">
        <v>1298</v>
      </c>
      <c r="B420" s="785" t="s">
        <v>1008</v>
      </c>
      <c r="C420" s="786"/>
      <c r="D420" s="161"/>
      <c r="E420" s="361"/>
    </row>
    <row r="421" spans="1:5" ht="15.75">
      <c r="A421" s="162"/>
      <c r="B421" s="448"/>
      <c r="C421" s="449"/>
      <c r="D421" s="161"/>
      <c r="E421" s="361"/>
    </row>
    <row r="422" spans="1:5" ht="63.75" customHeight="1">
      <c r="A422" s="897" t="s">
        <v>1393</v>
      </c>
      <c r="B422" s="750"/>
      <c r="C422" s="756"/>
      <c r="D422" s="155" t="s">
        <v>855</v>
      </c>
      <c r="E422" s="359">
        <f>КАЛЬКУЛЯЦИЯ!K202</f>
        <v>1200</v>
      </c>
    </row>
    <row r="423" spans="1:5" ht="15.75">
      <c r="A423" s="156" t="s">
        <v>1373</v>
      </c>
      <c r="B423" s="811" t="s">
        <v>1055</v>
      </c>
      <c r="C423" s="806"/>
      <c r="D423" s="155"/>
      <c r="E423" s="359"/>
    </row>
    <row r="424" spans="1:5" ht="15.75">
      <c r="A424" s="156" t="s">
        <v>1357</v>
      </c>
      <c r="B424" s="811" t="s">
        <v>1045</v>
      </c>
      <c r="C424" s="806"/>
      <c r="D424" s="155"/>
      <c r="E424" s="359"/>
    </row>
    <row r="425" spans="1:5" ht="15.75" customHeight="1">
      <c r="A425" s="156" t="s">
        <v>1374</v>
      </c>
      <c r="B425" s="811" t="s">
        <v>1056</v>
      </c>
      <c r="C425" s="806"/>
      <c r="D425" s="155"/>
      <c r="E425" s="359"/>
    </row>
    <row r="426" spans="1:5" ht="15.75">
      <c r="A426" s="156" t="s">
        <v>1361</v>
      </c>
      <c r="B426" s="811" t="s">
        <v>1047</v>
      </c>
      <c r="C426" s="806"/>
      <c r="D426" s="155"/>
      <c r="E426" s="359"/>
    </row>
    <row r="427" spans="1:5" ht="45" customHeight="1">
      <c r="A427" s="897" t="s">
        <v>1392</v>
      </c>
      <c r="B427" s="750"/>
      <c r="C427" s="756"/>
      <c r="D427" s="155" t="s">
        <v>855</v>
      </c>
      <c r="E427" s="359">
        <f>КАЛЬКУЛЯЦИЯ!K203</f>
        <v>1600</v>
      </c>
    </row>
    <row r="428" spans="1:5" ht="15.75">
      <c r="A428" s="156" t="s">
        <v>1373</v>
      </c>
      <c r="B428" s="811" t="s">
        <v>1055</v>
      </c>
      <c r="C428" s="806"/>
      <c r="D428" s="155"/>
      <c r="E428" s="359"/>
    </row>
    <row r="429" spans="1:5" ht="15.75">
      <c r="A429" s="156" t="s">
        <v>1374</v>
      </c>
      <c r="B429" s="811" t="s">
        <v>1056</v>
      </c>
      <c r="C429" s="806"/>
      <c r="D429" s="155"/>
      <c r="E429" s="359"/>
    </row>
    <row r="430" spans="1:5" ht="15.75">
      <c r="A430" s="156" t="s">
        <v>1361</v>
      </c>
      <c r="B430" s="811" t="s">
        <v>1047</v>
      </c>
      <c r="C430" s="806"/>
      <c r="D430" s="155"/>
      <c r="E430" s="359"/>
    </row>
    <row r="431" spans="1:5" ht="15.75">
      <c r="A431" s="156" t="s">
        <v>1357</v>
      </c>
      <c r="B431" s="811" t="s">
        <v>1045</v>
      </c>
      <c r="C431" s="806"/>
      <c r="D431" s="155"/>
      <c r="E431" s="359"/>
    </row>
    <row r="432" spans="1:5" ht="15.75">
      <c r="A432" s="156" t="s">
        <v>1353</v>
      </c>
      <c r="B432" s="811" t="s">
        <v>1043</v>
      </c>
      <c r="C432" s="806"/>
      <c r="D432" s="155"/>
      <c r="E432" s="359"/>
    </row>
    <row r="433" spans="1:5" ht="15.75">
      <c r="A433" s="156" t="s">
        <v>1355</v>
      </c>
      <c r="B433" s="811" t="s">
        <v>1044</v>
      </c>
      <c r="C433" s="806"/>
      <c r="D433" s="155"/>
      <c r="E433" s="359"/>
    </row>
    <row r="434" spans="1:5" ht="45.75" customHeight="1">
      <c r="A434" s="897" t="s">
        <v>1391</v>
      </c>
      <c r="B434" s="750"/>
      <c r="C434" s="756"/>
      <c r="D434" s="155" t="s">
        <v>855</v>
      </c>
      <c r="E434" s="359">
        <f>КАЛЬКУЛЯЦИЯ!K204</f>
        <v>1200</v>
      </c>
    </row>
    <row r="435" spans="1:5" ht="15.75">
      <c r="A435" s="156" t="s">
        <v>1374</v>
      </c>
      <c r="B435" s="793" t="s">
        <v>1056</v>
      </c>
      <c r="C435" s="794"/>
      <c r="D435" s="155"/>
      <c r="E435" s="359"/>
    </row>
    <row r="436" spans="1:5" ht="15.75">
      <c r="A436" s="156" t="s">
        <v>1373</v>
      </c>
      <c r="B436" s="793" t="s">
        <v>1055</v>
      </c>
      <c r="C436" s="794"/>
      <c r="D436" s="155"/>
      <c r="E436" s="359"/>
    </row>
    <row r="437" spans="1:5" ht="15.75">
      <c r="A437" s="156" t="s">
        <v>1357</v>
      </c>
      <c r="B437" s="793" t="s">
        <v>1045</v>
      </c>
      <c r="C437" s="794"/>
      <c r="D437" s="155"/>
      <c r="E437" s="359"/>
    </row>
    <row r="438" spans="1:5" ht="15.75">
      <c r="A438" s="156" t="s">
        <v>1361</v>
      </c>
      <c r="B438" s="793" t="s">
        <v>1047</v>
      </c>
      <c r="C438" s="795"/>
      <c r="D438" s="155"/>
      <c r="E438" s="359"/>
    </row>
    <row r="439" spans="1:5" ht="54" customHeight="1">
      <c r="A439" s="157" t="s">
        <v>1490</v>
      </c>
      <c r="B439" s="793" t="s">
        <v>1395</v>
      </c>
      <c r="C439" s="806"/>
      <c r="D439" s="155"/>
      <c r="E439" s="359">
        <f>КАЛЬКУЛЯЦИЯ!K205</f>
        <v>100</v>
      </c>
    </row>
    <row r="440" spans="1:5" ht="15.75" customHeight="1">
      <c r="A440" s="893" t="s">
        <v>840</v>
      </c>
      <c r="B440" s="894"/>
      <c r="C440" s="894"/>
      <c r="D440" s="895"/>
      <c r="E440" s="354"/>
    </row>
    <row r="441" spans="1:5" ht="15.75">
      <c r="A441" s="157" t="s">
        <v>1396</v>
      </c>
      <c r="B441" s="824" t="s">
        <v>1075</v>
      </c>
      <c r="C441" s="806"/>
      <c r="D441" s="354" t="s">
        <v>853</v>
      </c>
      <c r="E441" s="362">
        <f>КАЛЬКУЛЯЦИЯ!K207</f>
        <v>950</v>
      </c>
    </row>
    <row r="442" spans="1:5" ht="15.75">
      <c r="A442" s="157" t="s">
        <v>1397</v>
      </c>
      <c r="B442" s="796" t="s">
        <v>1076</v>
      </c>
      <c r="C442" s="797"/>
      <c r="D442" s="354" t="s">
        <v>853</v>
      </c>
      <c r="E442" s="362">
        <f>КАЛЬКУЛЯЦИЯ!K208</f>
        <v>870</v>
      </c>
    </row>
    <row r="443" spans="1:5" ht="15.75">
      <c r="A443" s="896" t="s">
        <v>842</v>
      </c>
      <c r="B443" s="894"/>
      <c r="C443" s="894"/>
      <c r="D443" s="895"/>
      <c r="E443" s="354"/>
    </row>
    <row r="444" spans="1:5" ht="15.75">
      <c r="A444" s="341" t="s">
        <v>1398</v>
      </c>
      <c r="B444" s="799" t="s">
        <v>1077</v>
      </c>
      <c r="C444" s="797"/>
      <c r="D444" s="354" t="s">
        <v>853</v>
      </c>
      <c r="E444" s="362">
        <f>КАЛЬКУЛЯЦИЯ!K210</f>
        <v>260</v>
      </c>
    </row>
    <row r="445" spans="1:5" ht="15.75">
      <c r="A445" s="341" t="s">
        <v>1399</v>
      </c>
      <c r="B445" s="805" t="s">
        <v>1078</v>
      </c>
      <c r="C445" s="806"/>
      <c r="D445" s="354" t="s">
        <v>853</v>
      </c>
      <c r="E445" s="362">
        <f>КАЛЬКУЛЯЦИЯ!K211</f>
        <v>300</v>
      </c>
    </row>
    <row r="446" spans="1:5" ht="15.75">
      <c r="A446" s="341" t="s">
        <v>1400</v>
      </c>
      <c r="B446" s="799" t="s">
        <v>6</v>
      </c>
      <c r="C446" s="797"/>
      <c r="D446" s="354" t="s">
        <v>853</v>
      </c>
      <c r="E446" s="362">
        <f>КАЛЬКУЛЯЦИЯ!K212</f>
        <v>220</v>
      </c>
    </row>
    <row r="447" spans="1:5" ht="15.75">
      <c r="A447" s="341" t="s">
        <v>1401</v>
      </c>
      <c r="B447" s="799" t="s">
        <v>7</v>
      </c>
      <c r="C447" s="797"/>
      <c r="D447" s="354" t="s">
        <v>853</v>
      </c>
      <c r="E447" s="362">
        <f>КАЛЬКУЛЯЦИЯ!K213</f>
        <v>220</v>
      </c>
    </row>
    <row r="448" spans="1:5" ht="15.75">
      <c r="A448" s="139" t="s">
        <v>1402</v>
      </c>
      <c r="B448" s="800" t="s">
        <v>1079</v>
      </c>
      <c r="C448" s="801"/>
      <c r="D448" s="352" t="s">
        <v>853</v>
      </c>
      <c r="E448" s="357">
        <f>КАЛЬКУЛЯЦИЯ!K214</f>
        <v>220</v>
      </c>
    </row>
    <row r="449" spans="1:5" ht="15.75">
      <c r="A449" s="139" t="s">
        <v>1403</v>
      </c>
      <c r="B449" s="800" t="s">
        <v>8</v>
      </c>
      <c r="C449" s="801"/>
      <c r="D449" s="352" t="s">
        <v>853</v>
      </c>
      <c r="E449" s="357">
        <f>КАЛЬКУЛЯЦИЯ!K215</f>
        <v>220</v>
      </c>
    </row>
    <row r="450" spans="1:5" ht="15.75">
      <c r="A450" s="139" t="s">
        <v>1404</v>
      </c>
      <c r="B450" s="800" t="s">
        <v>9</v>
      </c>
      <c r="C450" s="801"/>
      <c r="D450" s="352" t="s">
        <v>853</v>
      </c>
      <c r="E450" s="357">
        <f>КАЛЬКУЛЯЦИЯ!K216</f>
        <v>220</v>
      </c>
    </row>
    <row r="451" spans="1:5" ht="15.75">
      <c r="A451" s="139" t="s">
        <v>1405</v>
      </c>
      <c r="B451" s="800" t="s">
        <v>10</v>
      </c>
      <c r="C451" s="801"/>
      <c r="D451" s="352" t="s">
        <v>853</v>
      </c>
      <c r="E451" s="357">
        <f>КАЛЬКУЛЯЦИЯ!K217</f>
        <v>220</v>
      </c>
    </row>
    <row r="452" spans="1:5" ht="15.75">
      <c r="A452" s="139" t="s">
        <v>1406</v>
      </c>
      <c r="B452" s="800" t="s">
        <v>1407</v>
      </c>
      <c r="C452" s="801"/>
      <c r="D452" s="352" t="s">
        <v>853</v>
      </c>
      <c r="E452" s="357">
        <f>КАЛЬКУЛЯЦИЯ!K218</f>
        <v>220</v>
      </c>
    </row>
    <row r="453" spans="1:5" ht="15.75">
      <c r="A453" s="139" t="s">
        <v>1408</v>
      </c>
      <c r="B453" s="800" t="s">
        <v>11</v>
      </c>
      <c r="C453" s="801"/>
      <c r="D453" s="352" t="s">
        <v>853</v>
      </c>
      <c r="E453" s="357">
        <f>КАЛЬКУЛЯЦИЯ!K219</f>
        <v>220</v>
      </c>
    </row>
    <row r="454" spans="1:5" ht="15.75">
      <c r="A454" s="139" t="s">
        <v>1409</v>
      </c>
      <c r="B454" s="800" t="s">
        <v>1081</v>
      </c>
      <c r="C454" s="801"/>
      <c r="D454" s="352" t="s">
        <v>853</v>
      </c>
      <c r="E454" s="357">
        <f>КАЛЬКУЛЯЦИЯ!K220</f>
        <v>340</v>
      </c>
    </row>
    <row r="455" spans="1:5" ht="15.75">
      <c r="A455" s="139" t="s">
        <v>1410</v>
      </c>
      <c r="B455" s="800" t="s">
        <v>1082</v>
      </c>
      <c r="C455" s="801"/>
      <c r="D455" s="352" t="s">
        <v>853</v>
      </c>
      <c r="E455" s="357">
        <f>КАЛЬКУЛЯЦИЯ!K221</f>
        <v>300</v>
      </c>
    </row>
    <row r="456" spans="1:5" ht="15.75">
      <c r="A456" s="140" t="s">
        <v>1412</v>
      </c>
      <c r="B456" s="830" t="s">
        <v>1411</v>
      </c>
      <c r="C456" s="801"/>
      <c r="D456" s="349" t="s">
        <v>853</v>
      </c>
      <c r="E456" s="357">
        <f>КАЛЬКУЛЯЦИЯ!K222</f>
        <v>260</v>
      </c>
    </row>
    <row r="457" spans="1:5" ht="15.75">
      <c r="A457" s="140" t="s">
        <v>1413</v>
      </c>
      <c r="B457" s="830" t="s">
        <v>1084</v>
      </c>
      <c r="C457" s="801"/>
      <c r="D457" s="349" t="s">
        <v>853</v>
      </c>
      <c r="E457" s="357">
        <f>КАЛЬКУЛЯЦИЯ!K223</f>
        <v>260</v>
      </c>
    </row>
    <row r="458" spans="1:5" ht="15.75">
      <c r="A458" s="140" t="s">
        <v>1414</v>
      </c>
      <c r="B458" s="830" t="s">
        <v>1085</v>
      </c>
      <c r="C458" s="801"/>
      <c r="D458" s="349" t="s">
        <v>853</v>
      </c>
      <c r="E458" s="357">
        <f>КАЛЬКУЛЯЦИЯ!K224</f>
        <v>340</v>
      </c>
    </row>
    <row r="459" spans="1:5" ht="15.75">
      <c r="A459" s="140" t="s">
        <v>1415</v>
      </c>
      <c r="B459" s="830" t="s">
        <v>1086</v>
      </c>
      <c r="C459" s="801"/>
      <c r="D459" s="349" t="s">
        <v>853</v>
      </c>
      <c r="E459" s="357">
        <f>КАЛЬКУЛЯЦИЯ!K225</f>
        <v>300</v>
      </c>
    </row>
    <row r="460" spans="1:5" ht="15.75">
      <c r="A460" s="140" t="s">
        <v>1417</v>
      </c>
      <c r="B460" s="830" t="s">
        <v>1416</v>
      </c>
      <c r="C460" s="801"/>
      <c r="D460" s="349" t="s">
        <v>853</v>
      </c>
      <c r="E460" s="357">
        <f>КАЛЬКУЛЯЦИЯ!K226</f>
        <v>260</v>
      </c>
    </row>
    <row r="461" spans="1:5" ht="15.75">
      <c r="A461" s="140" t="s">
        <v>1418</v>
      </c>
      <c r="B461" s="803" t="s">
        <v>1416</v>
      </c>
      <c r="C461" s="804"/>
      <c r="D461" s="349" t="s">
        <v>853</v>
      </c>
      <c r="E461" s="357">
        <f>КАЛЬКУЛЯЦИЯ!K227</f>
        <v>300</v>
      </c>
    </row>
    <row r="462" spans="1:5" ht="15.75">
      <c r="A462" s="140" t="s">
        <v>1419</v>
      </c>
      <c r="B462" s="839" t="s">
        <v>876</v>
      </c>
      <c r="C462" s="786"/>
      <c r="D462" s="349" t="s">
        <v>853</v>
      </c>
      <c r="E462" s="357">
        <f>КАЛЬКУЛЯЦИЯ!K228</f>
        <v>700</v>
      </c>
    </row>
    <row r="463" spans="1:5" ht="15.75">
      <c r="A463" s="892" t="s">
        <v>696</v>
      </c>
      <c r="B463" s="886"/>
      <c r="C463" s="886"/>
      <c r="D463" s="886"/>
      <c r="E463" s="886"/>
    </row>
    <row r="464" spans="1:5" ht="15.75">
      <c r="A464" s="140" t="s">
        <v>1420</v>
      </c>
      <c r="B464" s="802" t="s">
        <v>1088</v>
      </c>
      <c r="C464" s="786"/>
      <c r="D464" s="352" t="s">
        <v>853</v>
      </c>
      <c r="E464" s="363">
        <f>КАЛЬКУЛЯЦИЯ!K230</f>
        <v>70</v>
      </c>
    </row>
    <row r="465" spans="1:5" ht="15.75">
      <c r="A465" s="140" t="s">
        <v>1421</v>
      </c>
      <c r="B465" s="802" t="s">
        <v>1089</v>
      </c>
      <c r="C465" s="786"/>
      <c r="D465" s="352" t="s">
        <v>853</v>
      </c>
      <c r="E465" s="363">
        <f>КАЛЬКУЛЯЦИЯ!K231</f>
        <v>100</v>
      </c>
    </row>
    <row r="466" spans="1:5" ht="15.75">
      <c r="A466" s="140" t="s">
        <v>1422</v>
      </c>
      <c r="B466" s="802" t="s">
        <v>1090</v>
      </c>
      <c r="C466" s="786"/>
      <c r="D466" s="352" t="s">
        <v>853</v>
      </c>
      <c r="E466" s="363">
        <f>КАЛЬКУЛЯЦИЯ!K232</f>
        <v>70</v>
      </c>
    </row>
    <row r="467" spans="1:5" ht="15.75">
      <c r="A467" s="140" t="s">
        <v>1423</v>
      </c>
      <c r="B467" s="800" t="s">
        <v>1091</v>
      </c>
      <c r="C467" s="801"/>
      <c r="D467" s="352" t="s">
        <v>853</v>
      </c>
      <c r="E467" s="363">
        <f>КАЛЬКУЛЯЦИЯ!K233</f>
        <v>70</v>
      </c>
    </row>
    <row r="468" spans="1:5" ht="15.75">
      <c r="A468" s="140" t="s">
        <v>1424</v>
      </c>
      <c r="B468" s="800" t="s">
        <v>1092</v>
      </c>
      <c r="C468" s="801"/>
      <c r="D468" s="352" t="s">
        <v>853</v>
      </c>
      <c r="E468" s="363">
        <f>КАЛЬКУЛЯЦИЯ!K234</f>
        <v>140</v>
      </c>
    </row>
    <row r="469" spans="1:5" ht="15.75">
      <c r="A469" s="140" t="s">
        <v>1425</v>
      </c>
      <c r="B469" s="215" t="s">
        <v>1093</v>
      </c>
      <c r="C469" s="214"/>
      <c r="D469" s="352"/>
      <c r="E469" s="363"/>
    </row>
    <row r="470" spans="1:5" ht="15.75">
      <c r="A470" s="140" t="s">
        <v>1426</v>
      </c>
      <c r="B470" s="802" t="s">
        <v>1094</v>
      </c>
      <c r="C470" s="795"/>
      <c r="D470" s="352" t="s">
        <v>853</v>
      </c>
      <c r="E470" s="363">
        <f>КАЛЬКУЛЯЦИЯ!K235</f>
        <v>140</v>
      </c>
    </row>
    <row r="471" spans="1:5" ht="15.75">
      <c r="A471" s="140" t="s">
        <v>1427</v>
      </c>
      <c r="B471" s="215" t="s">
        <v>1095</v>
      </c>
      <c r="C471" s="214"/>
      <c r="D471" s="352" t="s">
        <v>853</v>
      </c>
      <c r="E471" s="363">
        <f>КАЛЬКУЛЯЦИЯ!K236</f>
        <v>180</v>
      </c>
    </row>
    <row r="472" spans="1:5" ht="15.75">
      <c r="A472" s="140" t="s">
        <v>1428</v>
      </c>
      <c r="B472" s="802" t="s">
        <v>1096</v>
      </c>
      <c r="C472" s="795"/>
      <c r="D472" s="352" t="s">
        <v>853</v>
      </c>
      <c r="E472" s="363">
        <f>КАЛЬКУЛЯЦИЯ!K237</f>
        <v>70</v>
      </c>
    </row>
    <row r="473" spans="1:5" ht="15.75">
      <c r="A473" s="140" t="s">
        <v>1429</v>
      </c>
      <c r="B473" s="802" t="s">
        <v>1097</v>
      </c>
      <c r="C473" s="786"/>
      <c r="D473" s="352" t="s">
        <v>853</v>
      </c>
      <c r="E473" s="363">
        <f>КАЛЬКУЛЯЦИЯ!K238</f>
        <v>140</v>
      </c>
    </row>
    <row r="474" spans="1:5" ht="15.75">
      <c r="A474" s="140" t="s">
        <v>1430</v>
      </c>
      <c r="B474" s="800" t="s">
        <v>1098</v>
      </c>
      <c r="C474" s="801"/>
      <c r="D474" s="352" t="s">
        <v>853</v>
      </c>
      <c r="E474" s="363">
        <f>КАЛЬКУЛЯЦИЯ!K240</f>
        <v>140</v>
      </c>
    </row>
    <row r="475" spans="1:5" ht="15.75">
      <c r="A475" s="140" t="s">
        <v>1431</v>
      </c>
      <c r="B475" s="802" t="s">
        <v>1140</v>
      </c>
      <c r="C475" s="795"/>
      <c r="D475" s="352" t="s">
        <v>853</v>
      </c>
      <c r="E475" s="363">
        <f>КАЛЬКУЛЯЦИЯ!K241</f>
        <v>400</v>
      </c>
    </row>
    <row r="476" spans="1:5" ht="15.75">
      <c r="A476" s="891" t="s">
        <v>834</v>
      </c>
      <c r="B476" s="812"/>
      <c r="C476" s="812"/>
      <c r="D476" s="812"/>
      <c r="E476" s="812"/>
    </row>
    <row r="477" spans="1:5" ht="15.75">
      <c r="A477" s="812" t="s">
        <v>835</v>
      </c>
      <c r="B477" s="813"/>
      <c r="C477" s="813"/>
      <c r="D477" s="813"/>
      <c r="E477" s="813"/>
    </row>
    <row r="478" spans="1:5" ht="15.75">
      <c r="A478" s="135" t="s">
        <v>1432</v>
      </c>
      <c r="B478" s="810" t="s">
        <v>856</v>
      </c>
      <c r="C478" s="786"/>
      <c r="D478" s="349" t="s">
        <v>851</v>
      </c>
      <c r="E478" s="357">
        <f>КАЛЬКУЛЯЦИЯ!K243</f>
        <v>8000</v>
      </c>
    </row>
    <row r="479" spans="1:5" ht="15.75">
      <c r="A479" s="135" t="s">
        <v>1433</v>
      </c>
      <c r="B479" s="809" t="s">
        <v>857</v>
      </c>
      <c r="C479" s="801"/>
      <c r="D479" s="349" t="s">
        <v>851</v>
      </c>
      <c r="E479" s="357">
        <f>КАЛЬКУЛЯЦИЯ!K244</f>
        <v>4700</v>
      </c>
    </row>
    <row r="480" spans="1:5" ht="15.75">
      <c r="A480" s="135" t="s">
        <v>1434</v>
      </c>
      <c r="B480" s="809" t="s">
        <v>858</v>
      </c>
      <c r="C480" s="801"/>
      <c r="D480" s="349" t="s">
        <v>851</v>
      </c>
      <c r="E480" s="357">
        <f>КАЛЬКУЛЯЦИЯ!K245</f>
        <v>2800</v>
      </c>
    </row>
    <row r="481" spans="1:5" ht="15.75">
      <c r="A481" s="141" t="s">
        <v>1435</v>
      </c>
      <c r="B481" s="809" t="s">
        <v>1436</v>
      </c>
      <c r="C481" s="801"/>
      <c r="D481" s="349" t="s">
        <v>851</v>
      </c>
      <c r="E481" s="357">
        <f>КАЛЬКУЛЯЦИЯ!K246</f>
        <v>2800</v>
      </c>
    </row>
    <row r="482" spans="1:5" ht="15.75">
      <c r="A482" s="141" t="s">
        <v>1437</v>
      </c>
      <c r="B482" s="809" t="s">
        <v>860</v>
      </c>
      <c r="C482" s="801"/>
      <c r="D482" s="349" t="s">
        <v>851</v>
      </c>
      <c r="E482" s="357">
        <f>КАЛЬКУЛЯЦИЯ!K246</f>
        <v>2800</v>
      </c>
    </row>
    <row r="483" spans="1:5" ht="15.75">
      <c r="A483" s="816" t="s">
        <v>630</v>
      </c>
      <c r="B483" s="817"/>
      <c r="C483" s="817"/>
      <c r="D483" s="817"/>
      <c r="E483" s="817"/>
    </row>
    <row r="484" spans="1:5" ht="15.75">
      <c r="A484" s="135" t="s">
        <v>1438</v>
      </c>
      <c r="B484" s="800" t="s">
        <v>877</v>
      </c>
      <c r="C484" s="818"/>
      <c r="D484" s="349" t="s">
        <v>852</v>
      </c>
      <c r="E484" s="357">
        <f>КАЛЬКУЛЯЦИЯ!K248</f>
        <v>1700</v>
      </c>
    </row>
    <row r="485" spans="1:5" ht="15.75" customHeight="1">
      <c r="A485" s="888" t="s">
        <v>631</v>
      </c>
      <c r="B485" s="889"/>
      <c r="C485" s="889"/>
      <c r="D485" s="890"/>
      <c r="E485" s="357"/>
    </row>
    <row r="486" spans="1:5" ht="15.75">
      <c r="A486" s="135" t="s">
        <v>1439</v>
      </c>
      <c r="B486" s="810" t="s">
        <v>1440</v>
      </c>
      <c r="C486" s="786"/>
      <c r="D486" s="349" t="s">
        <v>851</v>
      </c>
      <c r="E486" s="357">
        <f>КАЛЬКУЛЯЦИЯ!K250</f>
        <v>16000</v>
      </c>
    </row>
    <row r="487" spans="1:5" ht="15.75">
      <c r="A487" s="135" t="s">
        <v>1441</v>
      </c>
      <c r="B487" s="810" t="s">
        <v>1442</v>
      </c>
      <c r="C487" s="786"/>
      <c r="D487" s="349" t="s">
        <v>851</v>
      </c>
      <c r="E487" s="357">
        <f>КАЛЬКУЛЯЦИЯ!K251</f>
        <v>14500</v>
      </c>
    </row>
    <row r="488" spans="1:5" ht="39.75" customHeight="1">
      <c r="A488" s="135" t="s">
        <v>1443</v>
      </c>
      <c r="B488" s="810" t="s">
        <v>1445</v>
      </c>
      <c r="C488" s="786"/>
      <c r="D488" s="349" t="s">
        <v>851</v>
      </c>
      <c r="E488" s="357">
        <f>КАЛЬКУЛЯЦИЯ!K252</f>
        <v>17500</v>
      </c>
    </row>
    <row r="489" spans="1:5" ht="15.75">
      <c r="A489" s="135" t="s">
        <v>1444</v>
      </c>
      <c r="B489" s="809" t="s">
        <v>1446</v>
      </c>
      <c r="C489" s="801"/>
      <c r="D489" s="349" t="s">
        <v>851</v>
      </c>
      <c r="E489" s="357">
        <f>КАЛЬКУЛЯЦИЯ!K253</f>
        <v>13700</v>
      </c>
    </row>
    <row r="490" spans="1:5" ht="15.75">
      <c r="A490" s="135" t="s">
        <v>1447</v>
      </c>
      <c r="B490" s="810" t="s">
        <v>783</v>
      </c>
      <c r="C490" s="786"/>
      <c r="D490" s="349" t="s">
        <v>851</v>
      </c>
      <c r="E490" s="357">
        <f>КАЛЬКУЛЯЦИЯ!K254</f>
        <v>3600</v>
      </c>
    </row>
    <row r="491" spans="1:5" ht="15.75">
      <c r="A491" s="135" t="s">
        <v>1450</v>
      </c>
      <c r="B491" s="800" t="s">
        <v>1449</v>
      </c>
      <c r="C491" s="801"/>
      <c r="D491" s="349" t="s">
        <v>851</v>
      </c>
      <c r="E491" s="357">
        <f>КАЛЬКУЛЯЦИЯ!K255</f>
        <v>3000</v>
      </c>
    </row>
    <row r="492" spans="1:5" ht="15.75">
      <c r="A492" s="135" t="s">
        <v>1448</v>
      </c>
      <c r="B492" s="809" t="s">
        <v>1451</v>
      </c>
      <c r="C492" s="801"/>
      <c r="D492" s="349" t="s">
        <v>851</v>
      </c>
      <c r="E492" s="357">
        <f>КАЛЬКУЛЯЦИЯ!K256</f>
        <v>3000</v>
      </c>
    </row>
    <row r="493" spans="1:5" ht="15.75">
      <c r="A493" s="135" t="s">
        <v>1452</v>
      </c>
      <c r="B493" s="802" t="s">
        <v>1453</v>
      </c>
      <c r="C493" s="786"/>
      <c r="D493" s="349" t="s">
        <v>851</v>
      </c>
      <c r="E493" s="357">
        <f>КАЛЬКУЛЯЦИЯ!K257</f>
        <v>3200</v>
      </c>
    </row>
    <row r="494" spans="1:5" ht="15.75">
      <c r="A494" s="135" t="s">
        <v>1454</v>
      </c>
      <c r="B494" s="802" t="s">
        <v>1462</v>
      </c>
      <c r="C494" s="786"/>
      <c r="D494" s="349" t="s">
        <v>851</v>
      </c>
      <c r="E494" s="357">
        <f>КАЛЬКУЛЯЦИЯ!K258</f>
        <v>10500</v>
      </c>
    </row>
    <row r="495" spans="1:5" ht="15.75">
      <c r="A495" s="135" t="s">
        <v>1455</v>
      </c>
      <c r="B495" s="802" t="s">
        <v>788</v>
      </c>
      <c r="C495" s="786"/>
      <c r="D495" s="349" t="s">
        <v>851</v>
      </c>
      <c r="E495" s="357">
        <f>КАЛЬКУЛЯЦИЯ!K259</f>
        <v>10500</v>
      </c>
    </row>
    <row r="496" spans="1:5" ht="15.75">
      <c r="A496" s="135" t="s">
        <v>1456</v>
      </c>
      <c r="B496" s="800" t="s">
        <v>1457</v>
      </c>
      <c r="C496" s="801"/>
      <c r="D496" s="349" t="s">
        <v>851</v>
      </c>
      <c r="E496" s="357">
        <f>КАЛЬКУЛЯЦИЯ!K260</f>
        <v>3200</v>
      </c>
    </row>
    <row r="497" spans="1:5" ht="15.75">
      <c r="A497" s="135" t="s">
        <v>1458</v>
      </c>
      <c r="B497" s="800" t="s">
        <v>1459</v>
      </c>
      <c r="C497" s="801"/>
      <c r="D497" s="349" t="s">
        <v>851</v>
      </c>
      <c r="E497" s="357">
        <f>КАЛЬКУЛЯЦИЯ!K261</f>
        <v>3200</v>
      </c>
    </row>
    <row r="498" spans="1:5" ht="15.75">
      <c r="A498" s="135" t="s">
        <v>1460</v>
      </c>
      <c r="B498" s="802" t="s">
        <v>1461</v>
      </c>
      <c r="C498" s="786"/>
      <c r="D498" s="349" t="s">
        <v>851</v>
      </c>
      <c r="E498" s="357">
        <f>КАЛЬКУЛЯЦИЯ!K262</f>
        <v>3200</v>
      </c>
    </row>
    <row r="499" spans="1:5" ht="15.75">
      <c r="A499" s="135" t="s">
        <v>1464</v>
      </c>
      <c r="B499" s="800" t="s">
        <v>1463</v>
      </c>
      <c r="C499" s="801"/>
      <c r="D499" s="349" t="s">
        <v>851</v>
      </c>
      <c r="E499" s="357">
        <f>КАЛЬКУЛЯЦИЯ!K263</f>
        <v>3300</v>
      </c>
    </row>
    <row r="500" spans="1:5" ht="15.75">
      <c r="A500" s="135" t="s">
        <v>1465</v>
      </c>
      <c r="B500" s="802" t="s">
        <v>1466</v>
      </c>
      <c r="C500" s="786"/>
      <c r="D500" s="349" t="s">
        <v>851</v>
      </c>
      <c r="E500" s="357">
        <f>КАЛЬКУЛЯЦИЯ!K264</f>
        <v>3700</v>
      </c>
    </row>
    <row r="501" spans="1:5" ht="15.75">
      <c r="A501" s="135" t="s">
        <v>1467</v>
      </c>
      <c r="B501" s="802" t="s">
        <v>1468</v>
      </c>
      <c r="C501" s="786"/>
      <c r="D501" s="349" t="s">
        <v>851</v>
      </c>
      <c r="E501" s="357">
        <f>КАЛЬКУЛЯЦИЯ!K265</f>
        <v>3000</v>
      </c>
    </row>
    <row r="502" spans="1:5" ht="15.75">
      <c r="A502" s="135" t="s">
        <v>1469</v>
      </c>
      <c r="B502" s="802" t="s">
        <v>1470</v>
      </c>
      <c r="C502" s="786"/>
      <c r="D502" s="349" t="s">
        <v>851</v>
      </c>
      <c r="E502" s="357">
        <f>КАЛЬКУЛЯЦИЯ!K266</f>
        <v>3200</v>
      </c>
    </row>
    <row r="503" spans="1:5" ht="15.75">
      <c r="A503" s="135" t="s">
        <v>1471</v>
      </c>
      <c r="B503" s="800" t="s">
        <v>1472</v>
      </c>
      <c r="C503" s="801"/>
      <c r="D503" s="349" t="s">
        <v>851</v>
      </c>
      <c r="E503" s="357">
        <f>КАЛЬКУЛЯЦИЯ!K267</f>
        <v>2700</v>
      </c>
    </row>
    <row r="504" spans="1:5" ht="15.75">
      <c r="A504" s="135" t="s">
        <v>1473</v>
      </c>
      <c r="B504" s="810" t="s">
        <v>1474</v>
      </c>
      <c r="C504" s="786"/>
      <c r="D504" s="349" t="s">
        <v>851</v>
      </c>
      <c r="E504" s="357">
        <f>КАЛЬКУЛЯЦИЯ!K268</f>
        <v>3200</v>
      </c>
    </row>
    <row r="505" spans="1:5" ht="15.75">
      <c r="A505" s="135" t="s">
        <v>1475</v>
      </c>
      <c r="B505" s="809" t="s">
        <v>628</v>
      </c>
      <c r="C505" s="801"/>
      <c r="D505" s="349" t="s">
        <v>851</v>
      </c>
      <c r="E505" s="357">
        <f>КАЛЬКУЛЯЦИЯ!K269</f>
        <v>3200</v>
      </c>
    </row>
    <row r="506" spans="1:5" ht="19.5" customHeight="1">
      <c r="A506" s="135" t="s">
        <v>1476</v>
      </c>
      <c r="B506" s="810" t="s">
        <v>1477</v>
      </c>
      <c r="C506" s="786"/>
      <c r="D506" s="355" t="s">
        <v>851</v>
      </c>
      <c r="E506" s="364">
        <f>КАЛЬКУЛЯЦИЯ!K270</f>
        <v>3200</v>
      </c>
    </row>
    <row r="507" spans="1:5" ht="15.75" hidden="1">
      <c r="A507" s="820" t="s">
        <v>845</v>
      </c>
      <c r="B507" s="821"/>
      <c r="C507" s="821"/>
      <c r="D507" s="821"/>
      <c r="E507" s="821"/>
    </row>
    <row r="508" spans="1:5" ht="36.75" customHeight="1">
      <c r="A508" s="135" t="s">
        <v>1478</v>
      </c>
      <c r="B508" s="782" t="s">
        <v>1479</v>
      </c>
      <c r="C508" s="783"/>
      <c r="D508" s="352" t="s">
        <v>850</v>
      </c>
      <c r="E508" s="356">
        <f>КАЛЬКУЛЯЦИЯ!K271</f>
        <v>1580</v>
      </c>
    </row>
    <row r="509" spans="1:5" ht="30.75" customHeight="1">
      <c r="A509" s="135" t="s">
        <v>1480</v>
      </c>
      <c r="B509" s="782" t="s">
        <v>1100</v>
      </c>
      <c r="C509" s="783"/>
      <c r="D509" s="352" t="s">
        <v>850</v>
      </c>
      <c r="E509" s="356">
        <f>стационар!L60</f>
        <v>1580</v>
      </c>
    </row>
    <row r="510" spans="1:5" ht="33.75" customHeight="1">
      <c r="A510" s="135" t="s">
        <v>1481</v>
      </c>
      <c r="B510" s="782" t="s">
        <v>1101</v>
      </c>
      <c r="C510" s="783"/>
      <c r="D510" s="352" t="s">
        <v>850</v>
      </c>
      <c r="E510" s="356">
        <f>стационар!L60</f>
        <v>1580</v>
      </c>
    </row>
    <row r="511" spans="1:5" ht="32.25" customHeight="1">
      <c r="A511" s="135" t="s">
        <v>1482</v>
      </c>
      <c r="B511" s="782" t="s">
        <v>1102</v>
      </c>
      <c r="C511" s="783"/>
      <c r="D511" s="352" t="s">
        <v>850</v>
      </c>
      <c r="E511" s="356">
        <f>стационар!L60</f>
        <v>1580</v>
      </c>
    </row>
    <row r="512" spans="1:5" ht="15.75" hidden="1">
      <c r="A512" s="135"/>
      <c r="B512" s="782"/>
      <c r="C512" s="783"/>
      <c r="D512" s="352"/>
      <c r="E512" s="356"/>
    </row>
    <row r="513" spans="1:5" ht="15.75" hidden="1">
      <c r="A513" s="869" t="s">
        <v>846</v>
      </c>
      <c r="B513" s="869"/>
      <c r="C513" s="869"/>
      <c r="D513" s="869"/>
      <c r="E513" s="869"/>
    </row>
    <row r="514" spans="1:5" ht="15.75" hidden="1">
      <c r="A514" s="784" t="s">
        <v>1103</v>
      </c>
      <c r="B514" s="784"/>
      <c r="C514" s="784"/>
      <c r="D514" s="784"/>
      <c r="E514" s="784"/>
    </row>
    <row r="515" spans="1:5" ht="15.75">
      <c r="A515" s="885" t="s">
        <v>833</v>
      </c>
      <c r="B515" s="886"/>
      <c r="C515" s="886"/>
      <c r="D515" s="886"/>
      <c r="E515" s="887"/>
    </row>
    <row r="516" spans="1:5" ht="15.75">
      <c r="A516" s="135" t="s">
        <v>1483</v>
      </c>
      <c r="B516" s="785" t="s">
        <v>1104</v>
      </c>
      <c r="C516" s="786"/>
      <c r="D516" s="349"/>
      <c r="E516" s="357">
        <f>КАЛЬКУЛЯЦИЯ!K276</f>
        <v>750</v>
      </c>
    </row>
    <row r="517" spans="1:5" ht="15.75">
      <c r="A517" s="135" t="s">
        <v>1484</v>
      </c>
      <c r="B517" s="785" t="s">
        <v>1105</v>
      </c>
      <c r="C517" s="786"/>
      <c r="D517" s="349"/>
      <c r="E517" s="357">
        <f>КАЛЬКУЛЯЦИЯ!K277</f>
        <v>2000</v>
      </c>
    </row>
    <row r="518" spans="1:5" ht="15.75">
      <c r="A518" s="135" t="s">
        <v>1485</v>
      </c>
      <c r="B518" s="785" t="s">
        <v>1106</v>
      </c>
      <c r="C518" s="786"/>
      <c r="D518" s="355"/>
      <c r="E518" s="364">
        <f>КАЛЬКУЛЯЦИЯ!K278</f>
        <v>1250</v>
      </c>
    </row>
    <row r="519" spans="1:5" ht="15.75" hidden="1">
      <c r="A519" s="135" t="s">
        <v>1108</v>
      </c>
      <c r="B519" s="785" t="s">
        <v>1107</v>
      </c>
      <c r="C519" s="786"/>
      <c r="D519" s="336"/>
      <c r="E519" s="365"/>
    </row>
    <row r="520" spans="1:5" ht="15.75">
      <c r="A520" s="880" t="s">
        <v>1181</v>
      </c>
      <c r="B520" s="880"/>
      <c r="C520" s="880"/>
      <c r="D520" s="880"/>
      <c r="E520" s="880"/>
    </row>
    <row r="521" spans="1:5">
      <c r="A521" s="42" t="s">
        <v>1486</v>
      </c>
      <c r="B521" s="868" t="s">
        <v>1162</v>
      </c>
      <c r="C521" s="792"/>
      <c r="D521" s="9"/>
      <c r="E521" s="117">
        <f>КАЛЬКУЛЯЦИЯ!K280</f>
        <v>1000</v>
      </c>
    </row>
  </sheetData>
  <mergeCells count="507">
    <mergeCell ref="B234:C234"/>
    <mergeCell ref="B269:C269"/>
    <mergeCell ref="B270:C270"/>
    <mergeCell ref="B253:C253"/>
    <mergeCell ref="B262:C262"/>
    <mergeCell ref="B255:C255"/>
    <mergeCell ref="B256:C256"/>
    <mergeCell ref="B260:C260"/>
    <mergeCell ref="B240:C240"/>
    <mergeCell ref="B241:C241"/>
    <mergeCell ref="B242:C242"/>
    <mergeCell ref="B243:C243"/>
    <mergeCell ref="B244:C244"/>
    <mergeCell ref="B246:C246"/>
    <mergeCell ref="B247:C247"/>
    <mergeCell ref="B248:C248"/>
    <mergeCell ref="B249:C249"/>
    <mergeCell ref="B257:C257"/>
    <mergeCell ref="B258:C258"/>
    <mergeCell ref="B263:C263"/>
    <mergeCell ref="B264:C264"/>
    <mergeCell ref="B265:C265"/>
    <mergeCell ref="B230:C230"/>
    <mergeCell ref="B231:C231"/>
    <mergeCell ref="B419:C419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394:C394"/>
    <mergeCell ref="B395:C395"/>
    <mergeCell ref="B396:C396"/>
    <mergeCell ref="B397:C397"/>
    <mergeCell ref="B398:C398"/>
    <mergeCell ref="B399:C399"/>
    <mergeCell ref="B266:C266"/>
    <mergeCell ref="B267:C267"/>
    <mergeCell ref="B400:C400"/>
    <mergeCell ref="B401:C401"/>
    <mergeCell ref="B268:C268"/>
    <mergeCell ref="B385:C385"/>
    <mergeCell ref="B420:C42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80:C380"/>
    <mergeCell ref="B381:C381"/>
    <mergeCell ref="B382:C382"/>
    <mergeCell ref="B383:C383"/>
    <mergeCell ref="B384:C384"/>
    <mergeCell ref="B362:C362"/>
    <mergeCell ref="B363:C363"/>
    <mergeCell ref="B364:C364"/>
    <mergeCell ref="B365:C365"/>
    <mergeCell ref="B366:C366"/>
    <mergeCell ref="B367:C367"/>
    <mergeCell ref="B377:C377"/>
    <mergeCell ref="B378:C378"/>
    <mergeCell ref="B379:C379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274:C274"/>
    <mergeCell ref="B275:C275"/>
    <mergeCell ref="B276:C276"/>
    <mergeCell ref="B277:C277"/>
    <mergeCell ref="B293:C293"/>
    <mergeCell ref="B294:C294"/>
    <mergeCell ref="B295:C295"/>
    <mergeCell ref="B290:C290"/>
    <mergeCell ref="B291:C291"/>
    <mergeCell ref="B292:C292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C6:G6"/>
    <mergeCell ref="A8:D8"/>
    <mergeCell ref="A12:D12"/>
    <mergeCell ref="A22:C22"/>
    <mergeCell ref="B13:C13"/>
    <mergeCell ref="B14:C14"/>
    <mergeCell ref="B15:C15"/>
    <mergeCell ref="B16:C16"/>
    <mergeCell ref="B17:C17"/>
    <mergeCell ref="B18:C18"/>
    <mergeCell ref="A9:E9"/>
    <mergeCell ref="A10:E10"/>
    <mergeCell ref="B28:C28"/>
    <mergeCell ref="B29:C29"/>
    <mergeCell ref="B31:C31"/>
    <mergeCell ref="B32:C32"/>
    <mergeCell ref="B34:C34"/>
    <mergeCell ref="A30:D30"/>
    <mergeCell ref="B23:C23"/>
    <mergeCell ref="B24:C24"/>
    <mergeCell ref="B25:C25"/>
    <mergeCell ref="B26:C26"/>
    <mergeCell ref="B27:C27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78:C78"/>
    <mergeCell ref="B79:C79"/>
    <mergeCell ref="B80:C80"/>
    <mergeCell ref="B81:C81"/>
    <mergeCell ref="B82:C82"/>
    <mergeCell ref="B83:C83"/>
    <mergeCell ref="B71:C71"/>
    <mergeCell ref="B72:C72"/>
    <mergeCell ref="B73:C73"/>
    <mergeCell ref="B74:C74"/>
    <mergeCell ref="B75:C75"/>
    <mergeCell ref="B77:C77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102:C102"/>
    <mergeCell ref="B103:C103"/>
    <mergeCell ref="B104:C104"/>
    <mergeCell ref="B105:C105"/>
    <mergeCell ref="B106:C106"/>
    <mergeCell ref="B107:C107"/>
    <mergeCell ref="B96:C96"/>
    <mergeCell ref="B98:C98"/>
    <mergeCell ref="B99:C99"/>
    <mergeCell ref="B100:C100"/>
    <mergeCell ref="B101:C101"/>
    <mergeCell ref="A97:D97"/>
    <mergeCell ref="B114:C114"/>
    <mergeCell ref="B115:C115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A116:D116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62:C162"/>
    <mergeCell ref="B163:C163"/>
    <mergeCell ref="B164:C164"/>
    <mergeCell ref="B165:C165"/>
    <mergeCell ref="B166:C166"/>
    <mergeCell ref="A167:E167"/>
    <mergeCell ref="B156:C156"/>
    <mergeCell ref="B157:C157"/>
    <mergeCell ref="B158:C158"/>
    <mergeCell ref="B160:C160"/>
    <mergeCell ref="B161:C161"/>
    <mergeCell ref="A159:D159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86:C186"/>
    <mergeCell ref="B188:C188"/>
    <mergeCell ref="B189:C189"/>
    <mergeCell ref="B190:C190"/>
    <mergeCell ref="B191:C191"/>
    <mergeCell ref="B192:C192"/>
    <mergeCell ref="B180:C180"/>
    <mergeCell ref="B181:C181"/>
    <mergeCell ref="B182:C182"/>
    <mergeCell ref="B183:C183"/>
    <mergeCell ref="B184:C184"/>
    <mergeCell ref="B185:C185"/>
    <mergeCell ref="B193:C193"/>
    <mergeCell ref="B194:C194"/>
    <mergeCell ref="B195:C195"/>
    <mergeCell ref="B196:C196"/>
    <mergeCell ref="B197:C197"/>
    <mergeCell ref="B198:C198"/>
    <mergeCell ref="B204:C204"/>
    <mergeCell ref="B205:C205"/>
    <mergeCell ref="B206:C206"/>
    <mergeCell ref="A200:C200"/>
    <mergeCell ref="B296:C296"/>
    <mergeCell ref="B297:C297"/>
    <mergeCell ref="B298:C298"/>
    <mergeCell ref="B303:C303"/>
    <mergeCell ref="A199:E199"/>
    <mergeCell ref="B278:C278"/>
    <mergeCell ref="B279:C279"/>
    <mergeCell ref="B280:C280"/>
    <mergeCell ref="B207:C207"/>
    <mergeCell ref="B208:C208"/>
    <mergeCell ref="B209:C209"/>
    <mergeCell ref="B210:C210"/>
    <mergeCell ref="B211:C211"/>
    <mergeCell ref="B212:C212"/>
    <mergeCell ref="B214:C214"/>
    <mergeCell ref="B215:C215"/>
    <mergeCell ref="B216:C216"/>
    <mergeCell ref="B271:C271"/>
    <mergeCell ref="B272:C272"/>
    <mergeCell ref="B273:C273"/>
    <mergeCell ref="B259:C259"/>
    <mergeCell ref="A201:C202"/>
    <mergeCell ref="A203:C203"/>
    <mergeCell ref="A235:C235"/>
    <mergeCell ref="B305:C305"/>
    <mergeCell ref="B306:C306"/>
    <mergeCell ref="B307:C307"/>
    <mergeCell ref="B308:C308"/>
    <mergeCell ref="B309:C309"/>
    <mergeCell ref="B299:C299"/>
    <mergeCell ref="B300:C300"/>
    <mergeCell ref="B301:C301"/>
    <mergeCell ref="B302:C302"/>
    <mergeCell ref="B304:C304"/>
    <mergeCell ref="B423:C423"/>
    <mergeCell ref="B424:C424"/>
    <mergeCell ref="B425:C425"/>
    <mergeCell ref="B426:C426"/>
    <mergeCell ref="B310:C310"/>
    <mergeCell ref="B311:C311"/>
    <mergeCell ref="B312:C312"/>
    <mergeCell ref="B313:C313"/>
    <mergeCell ref="B441:C441"/>
    <mergeCell ref="B428:C428"/>
    <mergeCell ref="B429:C429"/>
    <mergeCell ref="B430:C430"/>
    <mergeCell ref="B431:C431"/>
    <mergeCell ref="B432:C432"/>
    <mergeCell ref="B433:C433"/>
    <mergeCell ref="B435:C435"/>
    <mergeCell ref="B436:C436"/>
    <mergeCell ref="B437:C437"/>
    <mergeCell ref="A434:C434"/>
    <mergeCell ref="A427:C427"/>
    <mergeCell ref="A422:C422"/>
    <mergeCell ref="B314:C314"/>
    <mergeCell ref="B315:C315"/>
    <mergeCell ref="B316:C316"/>
    <mergeCell ref="B442:C442"/>
    <mergeCell ref="B444:C444"/>
    <mergeCell ref="B445:C445"/>
    <mergeCell ref="A440:D440"/>
    <mergeCell ref="A443:D443"/>
    <mergeCell ref="B439:C439"/>
    <mergeCell ref="B438:C438"/>
    <mergeCell ref="B452:C452"/>
    <mergeCell ref="B453:C453"/>
    <mergeCell ref="B454:C454"/>
    <mergeCell ref="B455:C455"/>
    <mergeCell ref="B456:C456"/>
    <mergeCell ref="B446:C446"/>
    <mergeCell ref="B447:C447"/>
    <mergeCell ref="B448:C448"/>
    <mergeCell ref="B449:C449"/>
    <mergeCell ref="B450:C450"/>
    <mergeCell ref="B451:C451"/>
    <mergeCell ref="A463:E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A476:E476"/>
    <mergeCell ref="A477:E477"/>
    <mergeCell ref="B478:C478"/>
    <mergeCell ref="B479:C479"/>
    <mergeCell ref="B480:C480"/>
    <mergeCell ref="B481:C481"/>
    <mergeCell ref="B470:C470"/>
    <mergeCell ref="B472:C472"/>
    <mergeCell ref="B473:C473"/>
    <mergeCell ref="B474:C474"/>
    <mergeCell ref="B475:C475"/>
    <mergeCell ref="B488:C488"/>
    <mergeCell ref="B489:C489"/>
    <mergeCell ref="B490:C490"/>
    <mergeCell ref="B491:C491"/>
    <mergeCell ref="B492:C492"/>
    <mergeCell ref="B493:C493"/>
    <mergeCell ref="B482:C482"/>
    <mergeCell ref="A483:E483"/>
    <mergeCell ref="B484:C484"/>
    <mergeCell ref="B486:C486"/>
    <mergeCell ref="B487:C487"/>
    <mergeCell ref="A485:D485"/>
    <mergeCell ref="B503:C503"/>
    <mergeCell ref="B504:C504"/>
    <mergeCell ref="B505:C505"/>
    <mergeCell ref="B494:C494"/>
    <mergeCell ref="B495:C495"/>
    <mergeCell ref="B496:C496"/>
    <mergeCell ref="B497:C497"/>
    <mergeCell ref="B498:C498"/>
    <mergeCell ref="B499:C499"/>
    <mergeCell ref="C1:D1"/>
    <mergeCell ref="C2:E2"/>
    <mergeCell ref="C3:F3"/>
    <mergeCell ref="C5:G5"/>
    <mergeCell ref="B518:C518"/>
    <mergeCell ref="B519:C519"/>
    <mergeCell ref="A520:E520"/>
    <mergeCell ref="B521:C521"/>
    <mergeCell ref="B11:E11"/>
    <mergeCell ref="B512:C512"/>
    <mergeCell ref="A513:E513"/>
    <mergeCell ref="A514:E514"/>
    <mergeCell ref="A515:E515"/>
    <mergeCell ref="B516:C516"/>
    <mergeCell ref="B517:C517"/>
    <mergeCell ref="B506:C506"/>
    <mergeCell ref="A507:E507"/>
    <mergeCell ref="B508:C508"/>
    <mergeCell ref="B509:C509"/>
    <mergeCell ref="B510:C510"/>
    <mergeCell ref="B511:C511"/>
    <mergeCell ref="B500:C500"/>
    <mergeCell ref="B501:C501"/>
    <mergeCell ref="B502:C502"/>
    <mergeCell ref="B213:C213"/>
    <mergeCell ref="B245:C245"/>
    <mergeCell ref="B250:C250"/>
    <mergeCell ref="B251:C251"/>
    <mergeCell ref="B252:C252"/>
    <mergeCell ref="B254:C254"/>
    <mergeCell ref="B217:C217"/>
    <mergeCell ref="B218:C218"/>
    <mergeCell ref="B219:C219"/>
    <mergeCell ref="B224:C224"/>
    <mergeCell ref="B236:C236"/>
    <mergeCell ref="B237:C237"/>
    <mergeCell ref="B238:C238"/>
    <mergeCell ref="B239:C239"/>
    <mergeCell ref="B220:C220"/>
    <mergeCell ref="B221:C221"/>
    <mergeCell ref="B222:C222"/>
    <mergeCell ref="B223:C223"/>
    <mergeCell ref="B226:C226"/>
    <mergeCell ref="B227:C227"/>
    <mergeCell ref="B228:C228"/>
    <mergeCell ref="B232:C232"/>
    <mergeCell ref="B229:C229"/>
    <mergeCell ref="B233:C233"/>
  </mergeCells>
  <pageMargins left="0" right="0" top="0.19685039370078741" bottom="0.19685039370078741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1"/>
  <sheetViews>
    <sheetView tabSelected="1" topLeftCell="A493" workbookViewId="0">
      <selection activeCell="C506" sqref="C506:D506"/>
    </sheetView>
  </sheetViews>
  <sheetFormatPr defaultRowHeight="18"/>
  <cols>
    <col min="1" max="1" width="9" customWidth="1"/>
    <col min="2" max="2" width="19.7109375" style="456" hidden="1" customWidth="1"/>
    <col min="3" max="3" width="9.140625" style="312"/>
    <col min="4" max="4" width="56.5703125" style="312" customWidth="1"/>
    <col min="5" max="5" width="12.5703125" style="257" customWidth="1"/>
    <col min="6" max="6" width="11" style="496" customWidth="1"/>
  </cols>
  <sheetData>
    <row r="1" spans="1:6">
      <c r="C1" s="342"/>
      <c r="D1" s="342"/>
      <c r="E1" s="347" t="s">
        <v>1592</v>
      </c>
    </row>
    <row r="2" spans="1:6" ht="27" customHeight="1">
      <c r="C2" s="343"/>
      <c r="D2" s="923" t="s">
        <v>1591</v>
      </c>
      <c r="E2" s="777"/>
      <c r="F2" s="777"/>
    </row>
    <row r="3" spans="1:6" ht="15.75">
      <c r="B3" s="510"/>
      <c r="C3" s="344"/>
      <c r="D3" s="921" t="s">
        <v>1590</v>
      </c>
      <c r="E3" s="922"/>
      <c r="F3" s="922"/>
    </row>
    <row r="4" spans="1:6" ht="15.75">
      <c r="B4" s="510"/>
      <c r="C4" s="344"/>
      <c r="D4" s="921" t="s">
        <v>1589</v>
      </c>
      <c r="E4" s="922"/>
      <c r="F4" s="922"/>
    </row>
    <row r="5" spans="1:6" ht="15.75">
      <c r="B5" s="510"/>
      <c r="C5" s="344"/>
      <c r="D5" s="344" t="s">
        <v>1588</v>
      </c>
      <c r="F5" s="257"/>
    </row>
    <row r="6" spans="1:6">
      <c r="B6" s="510"/>
      <c r="C6" s="344"/>
      <c r="D6" s="344"/>
      <c r="E6" s="348"/>
    </row>
    <row r="7" spans="1:6" ht="18.75">
      <c r="C7" s="611" t="s">
        <v>154</v>
      </c>
      <c r="D7" s="611"/>
      <c r="E7" s="611"/>
    </row>
    <row r="8" spans="1:6" ht="13.5">
      <c r="B8" s="855" t="s">
        <v>305</v>
      </c>
      <c r="C8" s="856"/>
      <c r="D8" s="856"/>
      <c r="E8" s="856"/>
      <c r="F8" s="856"/>
    </row>
    <row r="9" spans="1:6" ht="12.75">
      <c r="B9" s="857" t="s">
        <v>1587</v>
      </c>
      <c r="C9" s="857"/>
      <c r="D9" s="857"/>
      <c r="E9" s="857"/>
      <c r="F9" s="857"/>
    </row>
    <row r="10" spans="1:6" ht="15">
      <c r="A10" s="9" t="s">
        <v>1537</v>
      </c>
      <c r="B10" s="465" t="s">
        <v>160</v>
      </c>
      <c r="C10" s="858" t="s">
        <v>155</v>
      </c>
      <c r="D10" s="859"/>
      <c r="E10" s="8" t="s">
        <v>20</v>
      </c>
      <c r="F10" s="509" t="s">
        <v>550</v>
      </c>
    </row>
    <row r="11" spans="1:6" ht="19.5">
      <c r="A11" s="9"/>
      <c r="B11" s="463"/>
      <c r="C11" s="860" t="s">
        <v>742</v>
      </c>
      <c r="D11" s="861"/>
      <c r="E11" s="862"/>
      <c r="F11" s="497"/>
    </row>
    <row r="12" spans="1:6" ht="18.75">
      <c r="A12" s="484" t="s">
        <v>169</v>
      </c>
      <c r="B12" s="466" t="s">
        <v>1488</v>
      </c>
      <c r="C12" s="939" t="s">
        <v>1489</v>
      </c>
      <c r="D12" s="947"/>
      <c r="E12" s="349" t="s">
        <v>839</v>
      </c>
      <c r="F12" s="498">
        <f>КАЛЬКУЛЯЦИЯ!K6</f>
        <v>400</v>
      </c>
    </row>
    <row r="13" spans="1:6" ht="42" customHeight="1">
      <c r="A13" s="484" t="s">
        <v>577</v>
      </c>
      <c r="B13" s="466" t="s">
        <v>1203</v>
      </c>
      <c r="C13" s="924" t="s">
        <v>911</v>
      </c>
      <c r="D13" s="951"/>
      <c r="E13" s="349" t="s">
        <v>839</v>
      </c>
      <c r="F13" s="499">
        <f>КАЛЬКУЛЯЦИЯ!K7</f>
        <v>1150</v>
      </c>
    </row>
    <row r="14" spans="1:6" ht="18.75">
      <c r="A14" s="484" t="s">
        <v>170</v>
      </c>
      <c r="B14" s="466" t="s">
        <v>1204</v>
      </c>
      <c r="C14" s="939" t="s">
        <v>912</v>
      </c>
      <c r="D14" s="947"/>
      <c r="E14" s="349" t="s">
        <v>839</v>
      </c>
      <c r="F14" s="499">
        <f>КАЛЬКУЛЯЦИЯ!K8</f>
        <v>340</v>
      </c>
    </row>
    <row r="15" spans="1:6" ht="18.75">
      <c r="A15" s="484" t="s">
        <v>215</v>
      </c>
      <c r="B15" s="466" t="s">
        <v>1205</v>
      </c>
      <c r="C15" s="939" t="s">
        <v>914</v>
      </c>
      <c r="D15" s="947"/>
      <c r="E15" s="349" t="s">
        <v>839</v>
      </c>
      <c r="F15" s="499">
        <f>КАЛЬКУЛЯЦИЯ!K9</f>
        <v>520</v>
      </c>
    </row>
    <row r="16" spans="1:6" ht="18.75">
      <c r="A16" s="484" t="s">
        <v>216</v>
      </c>
      <c r="B16" s="466" t="s">
        <v>1206</v>
      </c>
      <c r="C16" s="952" t="s">
        <v>217</v>
      </c>
      <c r="D16" s="953"/>
      <c r="E16" s="349" t="s">
        <v>839</v>
      </c>
      <c r="F16" s="499">
        <f>КАЛЬКУЛЯЦИЯ!K10</f>
        <v>230</v>
      </c>
    </row>
    <row r="17" spans="1:6" ht="18.75">
      <c r="A17" s="484" t="s">
        <v>836</v>
      </c>
      <c r="B17" s="466" t="s">
        <v>1207</v>
      </c>
      <c r="C17" s="952" t="s">
        <v>837</v>
      </c>
      <c r="D17" s="953"/>
      <c r="E17" s="349" t="s">
        <v>839</v>
      </c>
      <c r="F17" s="499">
        <f>КАЛЬКУЛЯЦИЯ!K11</f>
        <v>1560</v>
      </c>
    </row>
    <row r="18" spans="1:6" ht="18.75">
      <c r="A18" s="485" t="s">
        <v>913</v>
      </c>
      <c r="B18" s="467" t="s">
        <v>1208</v>
      </c>
      <c r="C18" s="477" t="s">
        <v>915</v>
      </c>
      <c r="D18" s="478"/>
      <c r="E18" s="349" t="s">
        <v>839</v>
      </c>
      <c r="F18" s="499">
        <f>КАЛЬКУЛЯЦИЯ!K12</f>
        <v>490</v>
      </c>
    </row>
    <row r="19" spans="1:6" ht="18.75">
      <c r="A19" s="485" t="s">
        <v>916</v>
      </c>
      <c r="B19" s="467" t="s">
        <v>1209</v>
      </c>
      <c r="C19" s="479" t="s">
        <v>917</v>
      </c>
      <c r="D19" s="478"/>
      <c r="E19" s="349" t="s">
        <v>839</v>
      </c>
      <c r="F19" s="499">
        <f>КАЛЬКУЛЯЦИЯ!K13</f>
        <v>710</v>
      </c>
    </row>
    <row r="20" spans="1:6" ht="18.75">
      <c r="A20" s="485" t="s">
        <v>918</v>
      </c>
      <c r="B20" s="467" t="s">
        <v>1210</v>
      </c>
      <c r="C20" s="479" t="s">
        <v>919</v>
      </c>
      <c r="D20" s="478"/>
      <c r="E20" s="349" t="s">
        <v>839</v>
      </c>
      <c r="F20" s="499">
        <f>КАЛЬКУЛЯЦИЯ!K14</f>
        <v>820</v>
      </c>
    </row>
    <row r="21" spans="1:6" ht="19.5">
      <c r="A21" s="486"/>
      <c r="B21" s="462"/>
      <c r="C21" s="863" t="s">
        <v>743</v>
      </c>
      <c r="D21" s="864"/>
      <c r="E21" s="351"/>
      <c r="F21" s="500"/>
    </row>
    <row r="22" spans="1:6" ht="18.75">
      <c r="A22" s="484" t="s">
        <v>437</v>
      </c>
      <c r="B22" s="466" t="s">
        <v>1211</v>
      </c>
      <c r="C22" s="939" t="s">
        <v>920</v>
      </c>
      <c r="D22" s="947"/>
      <c r="E22" s="349" t="s">
        <v>839</v>
      </c>
      <c r="F22" s="499">
        <f>КАЛЬКУЛЯЦИЯ!K16</f>
        <v>290</v>
      </c>
    </row>
    <row r="23" spans="1:6" ht="18.75">
      <c r="A23" s="487" t="s">
        <v>633</v>
      </c>
      <c r="B23" s="468" t="s">
        <v>1212</v>
      </c>
      <c r="C23" s="938" t="s">
        <v>921</v>
      </c>
      <c r="D23" s="937"/>
      <c r="E23" s="349" t="s">
        <v>839</v>
      </c>
      <c r="F23" s="499">
        <f>КАЛЬКУЛЯЦИЯ!K17</f>
        <v>370</v>
      </c>
    </row>
    <row r="24" spans="1:6" ht="44.25" customHeight="1">
      <c r="A24" s="488" t="s">
        <v>632</v>
      </c>
      <c r="B24" s="469" t="s">
        <v>1213</v>
      </c>
      <c r="C24" s="938" t="s">
        <v>922</v>
      </c>
      <c r="D24" s="937"/>
      <c r="E24" s="349" t="s">
        <v>839</v>
      </c>
      <c r="F24" s="499">
        <f>КАЛЬКУЛЯЦИЯ!K18</f>
        <v>330</v>
      </c>
    </row>
    <row r="25" spans="1:6" ht="49.5" customHeight="1">
      <c r="A25" s="488" t="s">
        <v>634</v>
      </c>
      <c r="B25" s="469" t="s">
        <v>1214</v>
      </c>
      <c r="C25" s="938" t="s">
        <v>581</v>
      </c>
      <c r="D25" s="937"/>
      <c r="E25" s="349" t="s">
        <v>839</v>
      </c>
      <c r="F25" s="499">
        <f>КАЛЬКУЛЯЦИЯ!K19</f>
        <v>400</v>
      </c>
    </row>
    <row r="26" spans="1:6" ht="46.5" customHeight="1">
      <c r="A26" s="488" t="s">
        <v>635</v>
      </c>
      <c r="B26" s="469" t="s">
        <v>1215</v>
      </c>
      <c r="C26" s="938" t="s">
        <v>924</v>
      </c>
      <c r="D26" s="937"/>
      <c r="E26" s="349" t="s">
        <v>839</v>
      </c>
      <c r="F26" s="499">
        <f>КАЛЬКУЛЯЦИЯ!K20</f>
        <v>390</v>
      </c>
    </row>
    <row r="27" spans="1:6" ht="44.25" customHeight="1">
      <c r="A27" s="488" t="s">
        <v>438</v>
      </c>
      <c r="B27" s="469" t="s">
        <v>1216</v>
      </c>
      <c r="C27" s="938" t="s">
        <v>923</v>
      </c>
      <c r="D27" s="937"/>
      <c r="E27" s="349" t="s">
        <v>839</v>
      </c>
      <c r="F27" s="499">
        <f>КАЛЬКУЛЯЦИЯ!K21</f>
        <v>420</v>
      </c>
    </row>
    <row r="28" spans="1:6" ht="51" customHeight="1">
      <c r="A28" s="488" t="s">
        <v>439</v>
      </c>
      <c r="B28" s="469" t="s">
        <v>1217</v>
      </c>
      <c r="C28" s="938" t="s">
        <v>925</v>
      </c>
      <c r="D28" s="937"/>
      <c r="E28" s="349" t="s">
        <v>839</v>
      </c>
      <c r="F28" s="499">
        <f>КАЛЬКУЛЯЦИЯ!K22</f>
        <v>380</v>
      </c>
    </row>
    <row r="29" spans="1:6" ht="19.5">
      <c r="A29" s="486"/>
      <c r="B29" s="467"/>
      <c r="C29" s="866" t="s">
        <v>637</v>
      </c>
      <c r="D29" s="866"/>
      <c r="E29" s="866"/>
      <c r="F29" s="499"/>
    </row>
    <row r="30" spans="1:6" ht="18.75">
      <c r="A30" s="489" t="s">
        <v>196</v>
      </c>
      <c r="B30" s="470" t="s">
        <v>1219</v>
      </c>
      <c r="C30" s="936" t="s">
        <v>1218</v>
      </c>
      <c r="D30" s="937"/>
      <c r="E30" s="349" t="s">
        <v>839</v>
      </c>
      <c r="F30" s="499">
        <f>КАЛЬКУЛЯЦИЯ!K25</f>
        <v>400</v>
      </c>
    </row>
    <row r="31" spans="1:6" ht="18.75">
      <c r="A31" s="485" t="s">
        <v>87</v>
      </c>
      <c r="B31" s="467" t="s">
        <v>1220</v>
      </c>
      <c r="C31" s="952" t="s">
        <v>927</v>
      </c>
      <c r="D31" s="953"/>
      <c r="E31" s="349" t="s">
        <v>839</v>
      </c>
      <c r="F31" s="499">
        <f>КАЛЬКУЛЯЦИЯ!K26</f>
        <v>200</v>
      </c>
    </row>
    <row r="32" spans="1:6" ht="42" customHeight="1">
      <c r="A32" s="485" t="s">
        <v>928</v>
      </c>
      <c r="B32" s="467" t="s">
        <v>1221</v>
      </c>
      <c r="C32" s="954" t="s">
        <v>929</v>
      </c>
      <c r="D32" s="795"/>
      <c r="E32" s="349" t="s">
        <v>839</v>
      </c>
      <c r="F32" s="499">
        <f>КАЛЬКУЛЯЦИЯ!K27</f>
        <v>200</v>
      </c>
    </row>
    <row r="33" spans="1:6" ht="18.75">
      <c r="A33" s="484" t="s">
        <v>199</v>
      </c>
      <c r="B33" s="466" t="s">
        <v>1222</v>
      </c>
      <c r="C33" s="939" t="s">
        <v>930</v>
      </c>
      <c r="D33" s="940"/>
      <c r="E33" s="349" t="s">
        <v>839</v>
      </c>
      <c r="F33" s="499">
        <f>КАЛЬКУЛЯЦИЯ!K28</f>
        <v>400</v>
      </c>
    </row>
    <row r="34" spans="1:6" ht="18.75">
      <c r="A34" s="484" t="s">
        <v>200</v>
      </c>
      <c r="B34" s="466" t="s">
        <v>1223</v>
      </c>
      <c r="C34" s="939" t="s">
        <v>931</v>
      </c>
      <c r="D34" s="940"/>
      <c r="E34" s="349" t="s">
        <v>839</v>
      </c>
      <c r="F34" s="499">
        <f>КАЛЬКУЛЯЦИЯ!K29</f>
        <v>340</v>
      </c>
    </row>
    <row r="35" spans="1:6" ht="18.75">
      <c r="A35" s="484" t="s">
        <v>202</v>
      </c>
      <c r="B35" s="466" t="s">
        <v>1224</v>
      </c>
      <c r="C35" s="939" t="s">
        <v>932</v>
      </c>
      <c r="D35" s="940"/>
      <c r="E35" s="349" t="s">
        <v>839</v>
      </c>
      <c r="F35" s="499">
        <f>КАЛЬКУЛЯЦИЯ!K30</f>
        <v>170</v>
      </c>
    </row>
    <row r="36" spans="1:6" ht="39.75" customHeight="1">
      <c r="A36" s="484" t="s">
        <v>203</v>
      </c>
      <c r="B36" s="466" t="s">
        <v>1225</v>
      </c>
      <c r="C36" s="924" t="s">
        <v>933</v>
      </c>
      <c r="D36" s="937"/>
      <c r="E36" s="349" t="s">
        <v>839</v>
      </c>
      <c r="F36" s="499">
        <f>КАЛЬКУЛЯЦИЯ!K31</f>
        <v>200</v>
      </c>
    </row>
    <row r="37" spans="1:6" ht="18.75">
      <c r="A37" s="484" t="s">
        <v>204</v>
      </c>
      <c r="B37" s="466" t="s">
        <v>1226</v>
      </c>
      <c r="C37" s="939" t="s">
        <v>934</v>
      </c>
      <c r="D37" s="940"/>
      <c r="E37" s="349" t="s">
        <v>839</v>
      </c>
      <c r="F37" s="499">
        <f>КАЛЬКУЛЯЦИЯ!K32</f>
        <v>400</v>
      </c>
    </row>
    <row r="38" spans="1:6" ht="21" customHeight="1">
      <c r="A38" s="484" t="s">
        <v>205</v>
      </c>
      <c r="B38" s="466" t="s">
        <v>1227</v>
      </c>
      <c r="C38" s="924" t="s">
        <v>935</v>
      </c>
      <c r="D38" s="937"/>
      <c r="E38" s="349" t="s">
        <v>839</v>
      </c>
      <c r="F38" s="499">
        <f>КАЛЬКУЛЯЦИЯ!K33</f>
        <v>370</v>
      </c>
    </row>
    <row r="39" spans="1:6" ht="18.75">
      <c r="A39" s="484" t="s">
        <v>206</v>
      </c>
      <c r="B39" s="466" t="s">
        <v>1228</v>
      </c>
      <c r="C39" s="939" t="s">
        <v>886</v>
      </c>
      <c r="D39" s="940"/>
      <c r="E39" s="349" t="s">
        <v>839</v>
      </c>
      <c r="F39" s="499">
        <f>КАЛЬКУЛЯЦИЯ!K34</f>
        <v>110</v>
      </c>
    </row>
    <row r="40" spans="1:6" ht="40.5" customHeight="1">
      <c r="A40" s="484" t="s">
        <v>219</v>
      </c>
      <c r="B40" s="466" t="s">
        <v>1229</v>
      </c>
      <c r="C40" s="924" t="s">
        <v>936</v>
      </c>
      <c r="D40" s="937"/>
      <c r="E40" s="349" t="s">
        <v>839</v>
      </c>
      <c r="F40" s="499">
        <f>КАЛЬКУЛЯЦИЯ!K35</f>
        <v>470</v>
      </c>
    </row>
    <row r="41" spans="1:6" ht="18.75">
      <c r="A41" s="484" t="s">
        <v>221</v>
      </c>
      <c r="B41" s="466" t="s">
        <v>1230</v>
      </c>
      <c r="C41" s="939" t="s">
        <v>937</v>
      </c>
      <c r="D41" s="940"/>
      <c r="E41" s="349" t="s">
        <v>839</v>
      </c>
      <c r="F41" s="499">
        <f>КАЛЬКУЛЯЦИЯ!K36</f>
        <v>400</v>
      </c>
    </row>
    <row r="42" spans="1:6" ht="18.75">
      <c r="A42" s="484" t="s">
        <v>222</v>
      </c>
      <c r="B42" s="466" t="s">
        <v>1231</v>
      </c>
      <c r="C42" s="939" t="s">
        <v>938</v>
      </c>
      <c r="D42" s="940"/>
      <c r="E42" s="349" t="s">
        <v>839</v>
      </c>
      <c r="F42" s="499">
        <f>КАЛЬКУЛЯЦИЯ!K37</f>
        <v>390</v>
      </c>
    </row>
    <row r="43" spans="1:6" ht="18.75">
      <c r="A43" s="484" t="s">
        <v>224</v>
      </c>
      <c r="B43" s="466" t="s">
        <v>1232</v>
      </c>
      <c r="C43" s="939" t="s">
        <v>939</v>
      </c>
      <c r="D43" s="940"/>
      <c r="E43" s="349" t="s">
        <v>839</v>
      </c>
      <c r="F43" s="499">
        <f>КАЛЬКУЛЯЦИЯ!K38</f>
        <v>390</v>
      </c>
    </row>
    <row r="44" spans="1:6" ht="39.75" customHeight="1">
      <c r="A44" s="484" t="s">
        <v>225</v>
      </c>
      <c r="B44" s="466" t="s">
        <v>1233</v>
      </c>
      <c r="C44" s="924" t="s">
        <v>940</v>
      </c>
      <c r="D44" s="937"/>
      <c r="E44" s="349" t="s">
        <v>839</v>
      </c>
      <c r="F44" s="499">
        <f>КАЛЬКУЛЯЦИЯ!K39</f>
        <v>400</v>
      </c>
    </row>
    <row r="45" spans="1:6" ht="18.75">
      <c r="A45" s="484" t="s">
        <v>227</v>
      </c>
      <c r="B45" s="466" t="s">
        <v>1234</v>
      </c>
      <c r="C45" s="939" t="s">
        <v>941</v>
      </c>
      <c r="D45" s="940"/>
      <c r="E45" s="349" t="s">
        <v>839</v>
      </c>
      <c r="F45" s="499">
        <f>КАЛЬКУЛЯЦИЯ!K40</f>
        <v>370</v>
      </c>
    </row>
    <row r="46" spans="1:6" ht="18.75">
      <c r="A46" s="484" t="s">
        <v>228</v>
      </c>
      <c r="B46" s="466" t="s">
        <v>1235</v>
      </c>
      <c r="C46" s="939" t="s">
        <v>942</v>
      </c>
      <c r="D46" s="940"/>
      <c r="E46" s="349" t="s">
        <v>839</v>
      </c>
      <c r="F46" s="499">
        <f>КАЛЬКУЛЯЦИЯ!K41</f>
        <v>530</v>
      </c>
    </row>
    <row r="47" spans="1:6" ht="37.5" customHeight="1">
      <c r="A47" s="484" t="s">
        <v>229</v>
      </c>
      <c r="B47" s="466" t="s">
        <v>1236</v>
      </c>
      <c r="C47" s="924" t="s">
        <v>943</v>
      </c>
      <c r="D47" s="937"/>
      <c r="E47" s="349" t="s">
        <v>839</v>
      </c>
      <c r="F47" s="499">
        <f>КАЛЬКУЛЯЦИЯ!K42</f>
        <v>350</v>
      </c>
    </row>
    <row r="48" spans="1:6" ht="18.75">
      <c r="A48" s="484" t="s">
        <v>230</v>
      </c>
      <c r="B48" s="466" t="s">
        <v>1237</v>
      </c>
      <c r="C48" s="924" t="s">
        <v>944</v>
      </c>
      <c r="D48" s="937"/>
      <c r="E48" s="349" t="s">
        <v>839</v>
      </c>
      <c r="F48" s="499">
        <f>КАЛЬКУЛЯЦИЯ!K43</f>
        <v>350</v>
      </c>
    </row>
    <row r="49" spans="1:6" ht="18.75">
      <c r="A49" s="484" t="s">
        <v>231</v>
      </c>
      <c r="B49" s="466" t="s">
        <v>1238</v>
      </c>
      <c r="C49" s="939" t="s">
        <v>945</v>
      </c>
      <c r="D49" s="940"/>
      <c r="E49" s="349" t="s">
        <v>839</v>
      </c>
      <c r="F49" s="499">
        <f>КАЛЬКУЛЯЦИЯ!K44</f>
        <v>370</v>
      </c>
    </row>
    <row r="50" spans="1:6" ht="18.75">
      <c r="A50" s="484" t="s">
        <v>232</v>
      </c>
      <c r="B50" s="466" t="s">
        <v>1239</v>
      </c>
      <c r="C50" s="939" t="s">
        <v>946</v>
      </c>
      <c r="D50" s="940"/>
      <c r="E50" s="349" t="s">
        <v>839</v>
      </c>
      <c r="F50" s="499">
        <f>КАЛЬКУЛЯЦИЯ!K45</f>
        <v>350</v>
      </c>
    </row>
    <row r="51" spans="1:6" ht="38.25" customHeight="1">
      <c r="A51" s="484" t="s">
        <v>233</v>
      </c>
      <c r="B51" s="466" t="s">
        <v>1240</v>
      </c>
      <c r="C51" s="924" t="s">
        <v>947</v>
      </c>
      <c r="D51" s="937"/>
      <c r="E51" s="349" t="s">
        <v>839</v>
      </c>
      <c r="F51" s="499">
        <f>КАЛЬКУЛЯЦИЯ!K46</f>
        <v>360</v>
      </c>
    </row>
    <row r="52" spans="1:6" ht="18.75">
      <c r="A52" s="484" t="s">
        <v>234</v>
      </c>
      <c r="B52" s="466" t="s">
        <v>1241</v>
      </c>
      <c r="C52" s="939" t="s">
        <v>948</v>
      </c>
      <c r="D52" s="940"/>
      <c r="E52" s="349" t="s">
        <v>839</v>
      </c>
      <c r="F52" s="499">
        <f>КАЛЬКУЛЯЦИЯ!K47</f>
        <v>370</v>
      </c>
    </row>
    <row r="53" spans="1:6" ht="18.75">
      <c r="A53" s="484" t="s">
        <v>235</v>
      </c>
      <c r="B53" s="466" t="s">
        <v>1242</v>
      </c>
      <c r="C53" s="939" t="s">
        <v>949</v>
      </c>
      <c r="D53" s="940"/>
      <c r="E53" s="349" t="s">
        <v>839</v>
      </c>
      <c r="F53" s="499">
        <f>КАЛЬКУЛЯЦИЯ!K48</f>
        <v>420</v>
      </c>
    </row>
    <row r="54" spans="1:6" ht="18.75">
      <c r="A54" s="484" t="s">
        <v>236</v>
      </c>
      <c r="B54" s="466" t="s">
        <v>1243</v>
      </c>
      <c r="C54" s="924" t="s">
        <v>950</v>
      </c>
      <c r="D54" s="937"/>
      <c r="E54" s="349" t="s">
        <v>839</v>
      </c>
      <c r="F54" s="499">
        <f>КАЛЬКУЛЯЦИЯ!K49</f>
        <v>350</v>
      </c>
    </row>
    <row r="55" spans="1:6" ht="39.75" customHeight="1">
      <c r="A55" s="484" t="s">
        <v>239</v>
      </c>
      <c r="B55" s="466" t="s">
        <v>1244</v>
      </c>
      <c r="C55" s="924" t="s">
        <v>954</v>
      </c>
      <c r="D55" s="937"/>
      <c r="E55" s="349" t="s">
        <v>839</v>
      </c>
      <c r="F55" s="499">
        <f>КАЛЬКУЛЯЦИЯ!K50</f>
        <v>530</v>
      </c>
    </row>
    <row r="56" spans="1:6" ht="39.75" customHeight="1">
      <c r="A56" s="484" t="s">
        <v>240</v>
      </c>
      <c r="B56" s="466" t="s">
        <v>1245</v>
      </c>
      <c r="C56" s="924" t="s">
        <v>955</v>
      </c>
      <c r="D56" s="937"/>
      <c r="E56" s="349" t="s">
        <v>839</v>
      </c>
      <c r="F56" s="499">
        <f>КАЛЬКУЛЯЦИЯ!K51</f>
        <v>750</v>
      </c>
    </row>
    <row r="57" spans="1:6" ht="18.75">
      <c r="A57" s="484" t="s">
        <v>241</v>
      </c>
      <c r="B57" s="466" t="s">
        <v>1246</v>
      </c>
      <c r="C57" s="939" t="s">
        <v>956</v>
      </c>
      <c r="D57" s="940"/>
      <c r="E57" s="349" t="s">
        <v>839</v>
      </c>
      <c r="F57" s="499">
        <f>КАЛЬКУЛЯЦИЯ!K52</f>
        <v>650</v>
      </c>
    </row>
    <row r="58" spans="1:6" ht="37.5" customHeight="1">
      <c r="A58" s="484" t="s">
        <v>242</v>
      </c>
      <c r="B58" s="466" t="s">
        <v>1247</v>
      </c>
      <c r="C58" s="924" t="s">
        <v>957</v>
      </c>
      <c r="D58" s="937"/>
      <c r="E58" s="349" t="s">
        <v>839</v>
      </c>
      <c r="F58" s="499">
        <f>КАЛЬКУЛЯЦИЯ!K53</f>
        <v>420</v>
      </c>
    </row>
    <row r="59" spans="1:6" ht="18.75">
      <c r="A59" s="484" t="s">
        <v>243</v>
      </c>
      <c r="B59" s="466" t="s">
        <v>1248</v>
      </c>
      <c r="C59" s="939" t="s">
        <v>958</v>
      </c>
      <c r="D59" s="940"/>
      <c r="E59" s="349" t="s">
        <v>839</v>
      </c>
      <c r="F59" s="499">
        <f>КАЛЬКУЛЯЦИЯ!K54</f>
        <v>380</v>
      </c>
    </row>
    <row r="60" spans="1:6" ht="41.25" customHeight="1">
      <c r="A60" s="484" t="s">
        <v>244</v>
      </c>
      <c r="B60" s="466" t="s">
        <v>1229</v>
      </c>
      <c r="C60" s="924" t="s">
        <v>936</v>
      </c>
      <c r="D60" s="937"/>
      <c r="E60" s="349" t="s">
        <v>839</v>
      </c>
      <c r="F60" s="499">
        <f>КАЛЬКУЛЯЦИЯ!K55</f>
        <v>560</v>
      </c>
    </row>
    <row r="61" spans="1:6" ht="42" customHeight="1">
      <c r="A61" s="484" t="s">
        <v>102</v>
      </c>
      <c r="B61" s="466" t="s">
        <v>1249</v>
      </c>
      <c r="C61" s="924" t="s">
        <v>959</v>
      </c>
      <c r="D61" s="937"/>
      <c r="E61" s="349" t="s">
        <v>839</v>
      </c>
      <c r="F61" s="499">
        <f>КАЛЬКУЛЯЦИЯ!K56</f>
        <v>710</v>
      </c>
    </row>
    <row r="62" spans="1:6" ht="39" customHeight="1">
      <c r="A62" s="484" t="s">
        <v>103</v>
      </c>
      <c r="B62" s="466" t="s">
        <v>1250</v>
      </c>
      <c r="C62" s="924" t="s">
        <v>960</v>
      </c>
      <c r="D62" s="937"/>
      <c r="E62" s="349" t="s">
        <v>839</v>
      </c>
      <c r="F62" s="499">
        <f>КАЛЬКУЛЯЦИЯ!K57</f>
        <v>710</v>
      </c>
    </row>
    <row r="63" spans="1:6" ht="39.75" customHeight="1">
      <c r="A63" s="484" t="s">
        <v>76</v>
      </c>
      <c r="B63" s="466" t="s">
        <v>1251</v>
      </c>
      <c r="C63" s="956" t="s">
        <v>961</v>
      </c>
      <c r="D63" s="937"/>
      <c r="E63" s="349" t="s">
        <v>839</v>
      </c>
      <c r="F63" s="499">
        <f>КАЛЬКУЛЯЦИЯ!K58</f>
        <v>710</v>
      </c>
    </row>
    <row r="64" spans="1:6" ht="54" customHeight="1">
      <c r="A64" s="484" t="s">
        <v>77</v>
      </c>
      <c r="B64" s="466" t="s">
        <v>1252</v>
      </c>
      <c r="C64" s="956" t="s">
        <v>962</v>
      </c>
      <c r="D64" s="937"/>
      <c r="E64" s="349" t="s">
        <v>839</v>
      </c>
      <c r="F64" s="499">
        <f>КАЛЬКУЛЯЦИЯ!K59</f>
        <v>710</v>
      </c>
    </row>
    <row r="65" spans="1:6" ht="43.5" customHeight="1">
      <c r="A65" s="484" t="s">
        <v>246</v>
      </c>
      <c r="B65" s="466" t="s">
        <v>1253</v>
      </c>
      <c r="C65" s="956" t="s">
        <v>963</v>
      </c>
      <c r="D65" s="937"/>
      <c r="E65" s="349" t="s">
        <v>839</v>
      </c>
      <c r="F65" s="499">
        <f>КАЛЬКУЛЯЦИЯ!K60</f>
        <v>710</v>
      </c>
    </row>
    <row r="66" spans="1:6" ht="42" customHeight="1">
      <c r="A66" s="484" t="s">
        <v>247</v>
      </c>
      <c r="B66" s="466" t="s">
        <v>1254</v>
      </c>
      <c r="C66" s="956" t="s">
        <v>964</v>
      </c>
      <c r="D66" s="937"/>
      <c r="E66" s="349" t="s">
        <v>839</v>
      </c>
      <c r="F66" s="499">
        <f>КАЛЬКУЛЯЦИЯ!K61</f>
        <v>710</v>
      </c>
    </row>
    <row r="67" spans="1:6" ht="39" customHeight="1">
      <c r="A67" s="484" t="s">
        <v>207</v>
      </c>
      <c r="B67" s="466" t="s">
        <v>1255</v>
      </c>
      <c r="C67" s="956" t="s">
        <v>965</v>
      </c>
      <c r="D67" s="937"/>
      <c r="E67" s="349" t="s">
        <v>839</v>
      </c>
      <c r="F67" s="499">
        <f>КАЛЬКУЛЯЦИЯ!K62</f>
        <v>720</v>
      </c>
    </row>
    <row r="68" spans="1:6" ht="18.75">
      <c r="A68" s="484" t="s">
        <v>208</v>
      </c>
      <c r="B68" s="466" t="s">
        <v>1256</v>
      </c>
      <c r="C68" s="939" t="s">
        <v>966</v>
      </c>
      <c r="D68" s="940"/>
      <c r="E68" s="349" t="s">
        <v>839</v>
      </c>
      <c r="F68" s="499">
        <f>КАЛЬКУЛЯЦИЯ!K63</f>
        <v>170</v>
      </c>
    </row>
    <row r="69" spans="1:6" ht="38.25" customHeight="1">
      <c r="A69" s="484" t="s">
        <v>209</v>
      </c>
      <c r="B69" s="466" t="s">
        <v>1257</v>
      </c>
      <c r="C69" s="924" t="s">
        <v>967</v>
      </c>
      <c r="D69" s="937"/>
      <c r="E69" s="349" t="s">
        <v>839</v>
      </c>
      <c r="F69" s="499">
        <f>КАЛЬКУЛЯЦИЯ!K64</f>
        <v>100</v>
      </c>
    </row>
    <row r="70" spans="1:6" ht="18.75">
      <c r="A70" s="484" t="s">
        <v>210</v>
      </c>
      <c r="B70" s="466" t="s">
        <v>1258</v>
      </c>
      <c r="C70" s="939" t="s">
        <v>968</v>
      </c>
      <c r="D70" s="940"/>
      <c r="E70" s="349" t="s">
        <v>839</v>
      </c>
      <c r="F70" s="499">
        <f>КАЛЬКУЛЯЦИЯ!K65</f>
        <v>100</v>
      </c>
    </row>
    <row r="71" spans="1:6" ht="31.5" customHeight="1">
      <c r="A71" s="484" t="s">
        <v>251</v>
      </c>
      <c r="B71" s="466" t="s">
        <v>1259</v>
      </c>
      <c r="C71" s="924" t="s">
        <v>969</v>
      </c>
      <c r="D71" s="937"/>
      <c r="E71" s="349" t="s">
        <v>839</v>
      </c>
      <c r="F71" s="499">
        <f>КАЛЬКУЛЯЦИЯ!K66</f>
        <v>110</v>
      </c>
    </row>
    <row r="72" spans="1:6" ht="18.75">
      <c r="A72" s="484" t="s">
        <v>252</v>
      </c>
      <c r="B72" s="466" t="s">
        <v>1260</v>
      </c>
      <c r="C72" s="952" t="s">
        <v>970</v>
      </c>
      <c r="D72" s="940"/>
      <c r="E72" s="349" t="s">
        <v>839</v>
      </c>
      <c r="F72" s="499">
        <f>КАЛЬКУЛЯЦИЯ!K67</f>
        <v>1260</v>
      </c>
    </row>
    <row r="73" spans="1:6" ht="18.75">
      <c r="A73" s="485" t="s">
        <v>315</v>
      </c>
      <c r="B73" s="467" t="s">
        <v>1261</v>
      </c>
      <c r="C73" s="952" t="s">
        <v>971</v>
      </c>
      <c r="D73" s="953"/>
      <c r="E73" s="349" t="s">
        <v>839</v>
      </c>
      <c r="F73" s="499">
        <f>КАЛЬКУЛЯЦИЯ!K68</f>
        <v>220</v>
      </c>
    </row>
    <row r="74" spans="1:6" ht="18.75">
      <c r="A74" s="485" t="s">
        <v>1110</v>
      </c>
      <c r="B74" s="467" t="s">
        <v>1262</v>
      </c>
      <c r="C74" s="477" t="s">
        <v>972</v>
      </c>
      <c r="D74" s="478"/>
      <c r="E74" s="349" t="s">
        <v>839</v>
      </c>
      <c r="F74" s="499">
        <f>КАЛЬКУЛЯЦИЯ!K69</f>
        <v>220</v>
      </c>
    </row>
    <row r="75" spans="1:6" ht="18.75">
      <c r="A75" s="484" t="s">
        <v>316</v>
      </c>
      <c r="B75" s="466" t="s">
        <v>1263</v>
      </c>
      <c r="C75" s="955" t="s">
        <v>872</v>
      </c>
      <c r="D75" s="937"/>
      <c r="E75" s="349" t="s">
        <v>839</v>
      </c>
      <c r="F75" s="499">
        <f>КАЛЬКУЛЯЦИЯ!K70</f>
        <v>200</v>
      </c>
    </row>
    <row r="76" spans="1:6" ht="18.75">
      <c r="A76" s="484" t="s">
        <v>317</v>
      </c>
      <c r="B76" s="466" t="s">
        <v>1264</v>
      </c>
      <c r="C76" s="924" t="s">
        <v>875</v>
      </c>
      <c r="D76" s="937"/>
      <c r="E76" s="349" t="s">
        <v>839</v>
      </c>
      <c r="F76" s="499">
        <f>КАЛЬКУЛЯЦИЯ!K71</f>
        <v>100</v>
      </c>
    </row>
    <row r="77" spans="1:6" ht="18.75">
      <c r="A77" s="484" t="s">
        <v>638</v>
      </c>
      <c r="B77" s="466" t="s">
        <v>1265</v>
      </c>
      <c r="C77" s="939" t="s">
        <v>873</v>
      </c>
      <c r="D77" s="940"/>
      <c r="E77" s="349" t="s">
        <v>839</v>
      </c>
      <c r="F77" s="499">
        <f>КАЛЬКУЛЯЦИЯ!K72</f>
        <v>100</v>
      </c>
    </row>
    <row r="78" spans="1:6" ht="75.75" customHeight="1">
      <c r="A78" s="485" t="s">
        <v>639</v>
      </c>
      <c r="B78" s="467" t="s">
        <v>1266</v>
      </c>
      <c r="C78" s="936" t="s">
        <v>870</v>
      </c>
      <c r="D78" s="937"/>
      <c r="E78" s="349" t="s">
        <v>839</v>
      </c>
      <c r="F78" s="499">
        <v>140</v>
      </c>
    </row>
    <row r="79" spans="1:6" ht="63.75" customHeight="1">
      <c r="A79" s="485" t="s">
        <v>640</v>
      </c>
      <c r="B79" s="467" t="s">
        <v>1267</v>
      </c>
      <c r="C79" s="960" t="s">
        <v>871</v>
      </c>
      <c r="D79" s="940"/>
      <c r="E79" s="349" t="s">
        <v>839</v>
      </c>
      <c r="F79" s="499">
        <v>140</v>
      </c>
    </row>
    <row r="80" spans="1:6" ht="98.25" customHeight="1">
      <c r="A80" s="484" t="s">
        <v>795</v>
      </c>
      <c r="B80" s="466" t="s">
        <v>1268</v>
      </c>
      <c r="C80" s="936" t="s">
        <v>1111</v>
      </c>
      <c r="D80" s="937"/>
      <c r="E80" s="349" t="s">
        <v>839</v>
      </c>
      <c r="F80" s="499">
        <f>КАЛЬКУЛЯЦИЯ!K75</f>
        <v>190</v>
      </c>
    </row>
    <row r="81" spans="1:6" ht="37.5" customHeight="1">
      <c r="A81" s="484" t="s">
        <v>796</v>
      </c>
      <c r="B81" s="466" t="s">
        <v>1269</v>
      </c>
      <c r="C81" s="955" t="s">
        <v>798</v>
      </c>
      <c r="D81" s="937"/>
      <c r="E81" s="349" t="s">
        <v>839</v>
      </c>
      <c r="F81" s="499">
        <f>КАЛЬКУЛЯЦИЯ!K76</f>
        <v>460</v>
      </c>
    </row>
    <row r="82" spans="1:6" ht="36" customHeight="1">
      <c r="A82" s="484" t="s">
        <v>797</v>
      </c>
      <c r="B82" s="466" t="s">
        <v>1270</v>
      </c>
      <c r="C82" s="955" t="s">
        <v>807</v>
      </c>
      <c r="D82" s="937"/>
      <c r="E82" s="349" t="s">
        <v>839</v>
      </c>
      <c r="F82" s="499">
        <f>КАЛЬКУЛЯЦИЯ!K77</f>
        <v>1310</v>
      </c>
    </row>
    <row r="83" spans="1:6" ht="37.5" customHeight="1">
      <c r="A83" s="484" t="s">
        <v>869</v>
      </c>
      <c r="B83" s="466" t="s">
        <v>1271</v>
      </c>
      <c r="C83" s="957" t="s">
        <v>810</v>
      </c>
      <c r="D83" s="937"/>
      <c r="E83" s="349" t="s">
        <v>839</v>
      </c>
      <c r="F83" s="499">
        <f>КАЛЬКУЛЯЦИЯ!K78</f>
        <v>460</v>
      </c>
    </row>
    <row r="84" spans="1:6" ht="39" customHeight="1">
      <c r="A84" s="485" t="s">
        <v>981</v>
      </c>
      <c r="B84" s="467" t="s">
        <v>1272</v>
      </c>
      <c r="C84" s="958" t="s">
        <v>993</v>
      </c>
      <c r="D84" s="959"/>
      <c r="E84" s="349" t="s">
        <v>839</v>
      </c>
      <c r="F84" s="499">
        <v>1340</v>
      </c>
    </row>
    <row r="85" spans="1:6" ht="58.5" customHeight="1">
      <c r="A85" s="485" t="s">
        <v>982</v>
      </c>
      <c r="B85" s="467" t="s">
        <v>1273</v>
      </c>
      <c r="C85" s="948" t="s">
        <v>974</v>
      </c>
      <c r="D85" s="949"/>
      <c r="E85" s="349" t="s">
        <v>839</v>
      </c>
      <c r="F85" s="499">
        <v>340</v>
      </c>
    </row>
    <row r="86" spans="1:6" ht="45.75" customHeight="1">
      <c r="A86" s="485" t="s">
        <v>983</v>
      </c>
      <c r="B86" s="467" t="s">
        <v>1274</v>
      </c>
      <c r="C86" s="948" t="s">
        <v>975</v>
      </c>
      <c r="D86" s="949"/>
      <c r="E86" s="349" t="s">
        <v>839</v>
      </c>
      <c r="F86" s="499">
        <v>1900</v>
      </c>
    </row>
    <row r="87" spans="1:6" ht="40.5" customHeight="1">
      <c r="A87" s="485" t="s">
        <v>984</v>
      </c>
      <c r="B87" s="467" t="s">
        <v>1275</v>
      </c>
      <c r="C87" s="958" t="s">
        <v>976</v>
      </c>
      <c r="D87" s="959"/>
      <c r="E87" s="349" t="s">
        <v>839</v>
      </c>
      <c r="F87" s="499">
        <v>500</v>
      </c>
    </row>
    <row r="88" spans="1:6" ht="60.75" customHeight="1">
      <c r="A88" s="485" t="s">
        <v>985</v>
      </c>
      <c r="B88" s="467" t="s">
        <v>1276</v>
      </c>
      <c r="C88" s="948" t="s">
        <v>994</v>
      </c>
      <c r="D88" s="949"/>
      <c r="E88" s="349" t="s">
        <v>839</v>
      </c>
      <c r="F88" s="499">
        <v>400</v>
      </c>
    </row>
    <row r="89" spans="1:6" ht="60.75" customHeight="1">
      <c r="A89" s="485" t="s">
        <v>986</v>
      </c>
      <c r="B89" s="467" t="s">
        <v>1277</v>
      </c>
      <c r="C89" s="948" t="s">
        <v>977</v>
      </c>
      <c r="D89" s="949"/>
      <c r="E89" s="349" t="s">
        <v>839</v>
      </c>
      <c r="F89" s="499">
        <v>400</v>
      </c>
    </row>
    <row r="90" spans="1:6" ht="93.75" customHeight="1">
      <c r="A90" s="485" t="s">
        <v>987</v>
      </c>
      <c r="B90" s="467" t="s">
        <v>1278</v>
      </c>
      <c r="C90" s="949" t="s">
        <v>973</v>
      </c>
      <c r="D90" s="961"/>
      <c r="E90" s="349" t="s">
        <v>839</v>
      </c>
      <c r="F90" s="499">
        <f>КАЛЬКУЛЯЦИЯ!K73</f>
        <v>340</v>
      </c>
    </row>
    <row r="91" spans="1:6" ht="91.5" customHeight="1">
      <c r="A91" s="485" t="s">
        <v>991</v>
      </c>
      <c r="B91" s="467" t="s">
        <v>1279</v>
      </c>
      <c r="C91" s="949" t="s">
        <v>978</v>
      </c>
      <c r="D91" s="961"/>
      <c r="E91" s="349" t="s">
        <v>839</v>
      </c>
      <c r="F91" s="499">
        <f>КАЛЬКУЛЯЦИЯ!K74</f>
        <v>340</v>
      </c>
    </row>
    <row r="92" spans="1:6" ht="78" customHeight="1">
      <c r="A92" s="485" t="s">
        <v>988</v>
      </c>
      <c r="B92" s="467" t="s">
        <v>1280</v>
      </c>
      <c r="C92" s="949" t="s">
        <v>992</v>
      </c>
      <c r="D92" s="961"/>
      <c r="E92" s="349" t="s">
        <v>839</v>
      </c>
      <c r="F92" s="499">
        <f>КАЛЬКУЛЯЦИЯ!K87</f>
        <v>420</v>
      </c>
    </row>
    <row r="93" spans="1:6" ht="57" customHeight="1">
      <c r="A93" s="485" t="s">
        <v>989</v>
      </c>
      <c r="B93" s="467" t="s">
        <v>1281</v>
      </c>
      <c r="C93" s="949" t="s">
        <v>979</v>
      </c>
      <c r="D93" s="961"/>
      <c r="E93" s="349" t="s">
        <v>839</v>
      </c>
      <c r="F93" s="499">
        <f>КАЛЬКУЛЯЦИЯ!K88</f>
        <v>500</v>
      </c>
    </row>
    <row r="94" spans="1:6" ht="57.75" customHeight="1">
      <c r="A94" s="485" t="s">
        <v>990</v>
      </c>
      <c r="B94" s="467" t="s">
        <v>1282</v>
      </c>
      <c r="C94" s="949" t="s">
        <v>980</v>
      </c>
      <c r="D94" s="961"/>
      <c r="E94" s="349" t="s">
        <v>839</v>
      </c>
      <c r="F94" s="499">
        <f>КАЛЬКУЛЯЦИЯ!K89</f>
        <v>500</v>
      </c>
    </row>
    <row r="95" spans="1:6" ht="19.5">
      <c r="A95" s="490"/>
      <c r="B95" s="467"/>
      <c r="C95" s="825" t="s">
        <v>641</v>
      </c>
      <c r="D95" s="825"/>
      <c r="E95" s="825"/>
      <c r="F95" s="499"/>
    </row>
    <row r="96" spans="1:6" ht="39" customHeight="1">
      <c r="A96" s="484" t="s">
        <v>253</v>
      </c>
      <c r="B96" s="466" t="s">
        <v>1283</v>
      </c>
      <c r="C96" s="962" t="s">
        <v>995</v>
      </c>
      <c r="D96" s="963"/>
      <c r="E96" s="352" t="s">
        <v>853</v>
      </c>
      <c r="F96" s="499">
        <f>КАЛЬКУЛЯЦИЯ!K91</f>
        <v>480</v>
      </c>
    </row>
    <row r="97" spans="1:6" ht="38.25" customHeight="1">
      <c r="A97" s="484" t="s">
        <v>266</v>
      </c>
      <c r="B97" s="466" t="s">
        <v>1284</v>
      </c>
      <c r="C97" s="962" t="s">
        <v>996</v>
      </c>
      <c r="D97" s="963"/>
      <c r="E97" s="352" t="s">
        <v>853</v>
      </c>
      <c r="F97" s="499">
        <f>КАЛЬКУЛЯЦИЯ!K92</f>
        <v>620</v>
      </c>
    </row>
    <row r="98" spans="1:6" ht="18.75">
      <c r="A98" s="484" t="s">
        <v>642</v>
      </c>
      <c r="B98" s="466" t="s">
        <v>1285</v>
      </c>
      <c r="C98" s="964" t="s">
        <v>997</v>
      </c>
      <c r="D98" s="940"/>
      <c r="E98" s="352" t="s">
        <v>853</v>
      </c>
      <c r="F98" s="499">
        <f>КАЛЬКУЛЯЦИЯ!K93</f>
        <v>620</v>
      </c>
    </row>
    <row r="99" spans="1:6" ht="18.75">
      <c r="A99" s="484" t="s">
        <v>643</v>
      </c>
      <c r="B99" s="466" t="s">
        <v>1286</v>
      </c>
      <c r="C99" s="964" t="s">
        <v>998</v>
      </c>
      <c r="D99" s="940"/>
      <c r="E99" s="352" t="s">
        <v>853</v>
      </c>
      <c r="F99" s="499">
        <f>КАЛЬКУЛЯЦИЯ!K94</f>
        <v>620</v>
      </c>
    </row>
    <row r="100" spans="1:6" ht="39" customHeight="1">
      <c r="A100" s="484" t="s">
        <v>644</v>
      </c>
      <c r="B100" s="466" t="s">
        <v>1287</v>
      </c>
      <c r="C100" s="938" t="s">
        <v>999</v>
      </c>
      <c r="D100" s="937"/>
      <c r="E100" s="352" t="s">
        <v>853</v>
      </c>
      <c r="F100" s="499">
        <f>КАЛЬКУЛЯЦИЯ!K95</f>
        <v>620</v>
      </c>
    </row>
    <row r="101" spans="1:6" ht="18.75">
      <c r="A101" s="484" t="s">
        <v>811</v>
      </c>
      <c r="B101" s="466" t="s">
        <v>1288</v>
      </c>
      <c r="C101" s="966" t="s">
        <v>1000</v>
      </c>
      <c r="D101" s="940"/>
      <c r="E101" s="352" t="s">
        <v>853</v>
      </c>
      <c r="F101" s="499">
        <f>КАЛЬКУЛЯЦИЯ!K96</f>
        <v>620</v>
      </c>
    </row>
    <row r="102" spans="1:6" ht="18.75">
      <c r="A102" s="484" t="s">
        <v>646</v>
      </c>
      <c r="B102" s="466" t="s">
        <v>1289</v>
      </c>
      <c r="C102" s="965" t="s">
        <v>1001</v>
      </c>
      <c r="D102" s="937"/>
      <c r="E102" s="352" t="s">
        <v>853</v>
      </c>
      <c r="F102" s="499">
        <f>КАЛЬКУЛЯЦИЯ!K97</f>
        <v>620</v>
      </c>
    </row>
    <row r="103" spans="1:6" ht="18.75">
      <c r="A103" s="484" t="s">
        <v>647</v>
      </c>
      <c r="B103" s="466" t="s">
        <v>1290</v>
      </c>
      <c r="C103" s="938" t="s">
        <v>1002</v>
      </c>
      <c r="D103" s="937"/>
      <c r="E103" s="352" t="s">
        <v>853</v>
      </c>
      <c r="F103" s="499">
        <f>КАЛЬКУЛЯЦИЯ!K98</f>
        <v>620</v>
      </c>
    </row>
    <row r="104" spans="1:6" ht="18.75">
      <c r="A104" s="484" t="s">
        <v>648</v>
      </c>
      <c r="B104" s="466" t="s">
        <v>1291</v>
      </c>
      <c r="C104" s="964" t="s">
        <v>1003</v>
      </c>
      <c r="D104" s="940"/>
      <c r="E104" s="352" t="s">
        <v>853</v>
      </c>
      <c r="F104" s="499">
        <f>КАЛЬКУЛЯЦИЯ!K99</f>
        <v>620</v>
      </c>
    </row>
    <row r="105" spans="1:6" ht="36.75" customHeight="1">
      <c r="A105" s="484" t="s">
        <v>649</v>
      </c>
      <c r="B105" s="466" t="s">
        <v>1292</v>
      </c>
      <c r="C105" s="938" t="s">
        <v>1004</v>
      </c>
      <c r="D105" s="937"/>
      <c r="E105" s="352" t="s">
        <v>853</v>
      </c>
      <c r="F105" s="499">
        <f>КАЛЬКУЛЯЦИЯ!K100</f>
        <v>620</v>
      </c>
    </row>
    <row r="106" spans="1:6" ht="18.75">
      <c r="A106" s="484" t="s">
        <v>650</v>
      </c>
      <c r="B106" s="466" t="s">
        <v>1293</v>
      </c>
      <c r="C106" s="965" t="s">
        <v>1005</v>
      </c>
      <c r="D106" s="937"/>
      <c r="E106" s="352" t="s">
        <v>853</v>
      </c>
      <c r="F106" s="499">
        <f>КАЛЬКУЛЯЦИЯ!K101</f>
        <v>480</v>
      </c>
    </row>
    <row r="107" spans="1:6" ht="39.75" customHeight="1">
      <c r="A107" s="485" t="s">
        <v>651</v>
      </c>
      <c r="B107" s="467" t="s">
        <v>1294</v>
      </c>
      <c r="C107" s="936" t="s">
        <v>1006</v>
      </c>
      <c r="D107" s="949"/>
      <c r="E107" s="352" t="s">
        <v>853</v>
      </c>
      <c r="F107" s="499">
        <f>КАЛЬКУЛЯЦИЯ!K102</f>
        <v>620</v>
      </c>
    </row>
    <row r="108" spans="1:6" ht="40.5" customHeight="1">
      <c r="A108" s="485" t="s">
        <v>652</v>
      </c>
      <c r="B108" s="467" t="s">
        <v>1295</v>
      </c>
      <c r="C108" s="936" t="s">
        <v>1011</v>
      </c>
      <c r="D108" s="949"/>
      <c r="E108" s="352" t="s">
        <v>853</v>
      </c>
      <c r="F108" s="499">
        <f>КАЛЬКУЛЯЦИЯ!K103</f>
        <v>620</v>
      </c>
    </row>
    <row r="109" spans="1:6" ht="42" customHeight="1">
      <c r="A109" s="485" t="s">
        <v>1137</v>
      </c>
      <c r="B109" s="467" t="s">
        <v>1296</v>
      </c>
      <c r="C109" s="936" t="s">
        <v>1012</v>
      </c>
      <c r="D109" s="949"/>
      <c r="E109" s="352" t="s">
        <v>853</v>
      </c>
      <c r="F109" s="499">
        <f>КАЛЬКУЛЯЦИЯ!K104</f>
        <v>620</v>
      </c>
    </row>
    <row r="110" spans="1:6" ht="42" customHeight="1">
      <c r="A110" s="484" t="s">
        <v>653</v>
      </c>
      <c r="B110" s="466" t="s">
        <v>1297</v>
      </c>
      <c r="C110" s="938" t="s">
        <v>1007</v>
      </c>
      <c r="D110" s="937"/>
      <c r="E110" s="352" t="s">
        <v>853</v>
      </c>
      <c r="F110" s="499">
        <f>КАЛЬКУЛЯЦИЯ!K105</f>
        <v>1300</v>
      </c>
    </row>
    <row r="111" spans="1:6" ht="48" customHeight="1">
      <c r="A111" s="484" t="s">
        <v>654</v>
      </c>
      <c r="B111" s="466" t="s">
        <v>1298</v>
      </c>
      <c r="C111" s="938" t="s">
        <v>1008</v>
      </c>
      <c r="D111" s="937"/>
      <c r="E111" s="352" t="s">
        <v>853</v>
      </c>
      <c r="F111" s="499">
        <f>КАЛЬКУЛЯЦИЯ!K106</f>
        <v>770</v>
      </c>
    </row>
    <row r="112" spans="1:6" ht="39" customHeight="1">
      <c r="A112" s="484" t="s">
        <v>655</v>
      </c>
      <c r="B112" s="466" t="s">
        <v>1299</v>
      </c>
      <c r="C112" s="938" t="s">
        <v>1009</v>
      </c>
      <c r="D112" s="937"/>
      <c r="E112" s="352" t="s">
        <v>853</v>
      </c>
      <c r="F112" s="499">
        <f>КАЛЬКУЛЯЦИЯ!K107</f>
        <v>900</v>
      </c>
    </row>
    <row r="113" spans="1:6" ht="40.5" customHeight="1">
      <c r="A113" s="484" t="s">
        <v>656</v>
      </c>
      <c r="B113" s="466" t="s">
        <v>1300</v>
      </c>
      <c r="C113" s="965" t="s">
        <v>1010</v>
      </c>
      <c r="D113" s="937"/>
      <c r="E113" s="352" t="s">
        <v>853</v>
      </c>
      <c r="F113" s="499">
        <f>КАЛЬКУЛЯЦИЯ!K108</f>
        <v>900</v>
      </c>
    </row>
    <row r="114" spans="1:6" ht="19.5">
      <c r="A114" s="486"/>
      <c r="B114" s="467"/>
      <c r="C114" s="841" t="s">
        <v>657</v>
      </c>
      <c r="D114" s="841"/>
      <c r="E114" s="841"/>
      <c r="F114" s="499"/>
    </row>
    <row r="115" spans="1:6" ht="38.25" customHeight="1">
      <c r="A115" s="484" t="s">
        <v>88</v>
      </c>
      <c r="B115" s="466" t="s">
        <v>1301</v>
      </c>
      <c r="C115" s="965" t="s">
        <v>887</v>
      </c>
      <c r="D115" s="937"/>
      <c r="E115" s="352" t="s">
        <v>853</v>
      </c>
      <c r="F115" s="499">
        <f>КАЛЬКУЛЯЦИЯ!K110</f>
        <v>840</v>
      </c>
    </row>
    <row r="116" spans="1:6" ht="18.75">
      <c r="A116" s="484" t="s">
        <v>273</v>
      </c>
      <c r="B116" s="466" t="s">
        <v>1303</v>
      </c>
      <c r="C116" s="966" t="s">
        <v>1013</v>
      </c>
      <c r="D116" s="940"/>
      <c r="E116" s="352" t="s">
        <v>853</v>
      </c>
      <c r="F116" s="499">
        <f>КАЛЬКУЛЯЦИЯ!K111</f>
        <v>810</v>
      </c>
    </row>
    <row r="117" spans="1:6" ht="37.5" customHeight="1">
      <c r="A117" s="484" t="s">
        <v>274</v>
      </c>
      <c r="B117" s="466" t="s">
        <v>1304</v>
      </c>
      <c r="C117" s="965" t="s">
        <v>1014</v>
      </c>
      <c r="D117" s="937"/>
      <c r="E117" s="352" t="s">
        <v>853</v>
      </c>
      <c r="F117" s="499">
        <f>КАЛЬКУЛЯЦИЯ!K112</f>
        <v>720</v>
      </c>
    </row>
    <row r="118" spans="1:6" ht="39.75" customHeight="1">
      <c r="A118" s="484" t="s">
        <v>275</v>
      </c>
      <c r="B118" s="466" t="s">
        <v>1305</v>
      </c>
      <c r="C118" s="965" t="s">
        <v>1015</v>
      </c>
      <c r="D118" s="937"/>
      <c r="E118" s="352" t="s">
        <v>853</v>
      </c>
      <c r="F118" s="499">
        <f>КАЛЬКУЛЯЦИЯ!K113</f>
        <v>1420</v>
      </c>
    </row>
    <row r="119" spans="1:6" ht="18.75">
      <c r="A119" s="484" t="s">
        <v>276</v>
      </c>
      <c r="B119" s="466" t="s">
        <v>1306</v>
      </c>
      <c r="C119" s="965" t="s">
        <v>1016</v>
      </c>
      <c r="D119" s="937"/>
      <c r="E119" s="352" t="s">
        <v>853</v>
      </c>
      <c r="F119" s="499">
        <f>КАЛЬКУЛЯЦИЯ!K114</f>
        <v>840</v>
      </c>
    </row>
    <row r="120" spans="1:6" ht="18.75">
      <c r="A120" s="484" t="s">
        <v>277</v>
      </c>
      <c r="B120" s="466" t="s">
        <v>1307</v>
      </c>
      <c r="C120" s="952" t="s">
        <v>290</v>
      </c>
      <c r="D120" s="940"/>
      <c r="E120" s="352" t="s">
        <v>853</v>
      </c>
      <c r="F120" s="499">
        <f>КАЛЬКУЛЯЦИЯ!K115</f>
        <v>2600</v>
      </c>
    </row>
    <row r="121" spans="1:6" ht="39.75" customHeight="1">
      <c r="A121" s="484" t="s">
        <v>278</v>
      </c>
      <c r="B121" s="466" t="s">
        <v>1308</v>
      </c>
      <c r="C121" s="965" t="s">
        <v>1017</v>
      </c>
      <c r="D121" s="937"/>
      <c r="E121" s="352" t="s">
        <v>853</v>
      </c>
      <c r="F121" s="499">
        <f>КАЛЬКУЛЯЦИЯ!K116</f>
        <v>450</v>
      </c>
    </row>
    <row r="122" spans="1:6" ht="18.75">
      <c r="A122" s="484" t="s">
        <v>280</v>
      </c>
      <c r="B122" s="466" t="s">
        <v>1309</v>
      </c>
      <c r="C122" s="966" t="s">
        <v>1019</v>
      </c>
      <c r="D122" s="940"/>
      <c r="E122" s="352" t="s">
        <v>853</v>
      </c>
      <c r="F122" s="499">
        <f>КАЛЬКУЛЯЦИЯ!K117</f>
        <v>650</v>
      </c>
    </row>
    <row r="123" spans="1:6" ht="18.75">
      <c r="A123" s="484" t="s">
        <v>281</v>
      </c>
      <c r="B123" s="466" t="s">
        <v>1310</v>
      </c>
      <c r="C123" s="966" t="s">
        <v>292</v>
      </c>
      <c r="D123" s="940"/>
      <c r="E123" s="352" t="s">
        <v>853</v>
      </c>
      <c r="F123" s="499">
        <f>КАЛЬКУЛЯЦИЯ!K118</f>
        <v>500</v>
      </c>
    </row>
    <row r="124" spans="1:6" ht="18.75">
      <c r="A124" s="484" t="s">
        <v>282</v>
      </c>
      <c r="B124" s="466" t="s">
        <v>1311</v>
      </c>
      <c r="C124" s="966" t="s">
        <v>293</v>
      </c>
      <c r="D124" s="940"/>
      <c r="E124" s="352" t="s">
        <v>853</v>
      </c>
      <c r="F124" s="499">
        <f>КАЛЬКУЛЯЦИЯ!K119</f>
        <v>650</v>
      </c>
    </row>
    <row r="125" spans="1:6" ht="36.75" customHeight="1">
      <c r="A125" s="484" t="s">
        <v>283</v>
      </c>
      <c r="B125" s="466" t="s">
        <v>1313</v>
      </c>
      <c r="C125" s="965" t="s">
        <v>1020</v>
      </c>
      <c r="D125" s="937"/>
      <c r="E125" s="352" t="s">
        <v>853</v>
      </c>
      <c r="F125" s="499">
        <f>КАЛЬКУЛЯЦИЯ!K120</f>
        <v>650</v>
      </c>
    </row>
    <row r="126" spans="1:6" ht="18.75">
      <c r="A126" s="484" t="s">
        <v>284</v>
      </c>
      <c r="B126" s="466" t="s">
        <v>1314</v>
      </c>
      <c r="C126" s="966" t="s">
        <v>1021</v>
      </c>
      <c r="D126" s="940"/>
      <c r="E126" s="352" t="s">
        <v>853</v>
      </c>
      <c r="F126" s="499">
        <f>КАЛЬКУЛЯЦИЯ!K121</f>
        <v>500</v>
      </c>
    </row>
    <row r="127" spans="1:6" ht="38.25" customHeight="1">
      <c r="A127" s="484" t="s">
        <v>285</v>
      </c>
      <c r="B127" s="466" t="s">
        <v>1315</v>
      </c>
      <c r="C127" s="938" t="s">
        <v>1022</v>
      </c>
      <c r="D127" s="937"/>
      <c r="E127" s="352" t="s">
        <v>853</v>
      </c>
      <c r="F127" s="499">
        <f>КАЛЬКУЛЯЦИЯ!K122</f>
        <v>450</v>
      </c>
    </row>
    <row r="128" spans="1:6" ht="18.75">
      <c r="A128" s="484" t="s">
        <v>286</v>
      </c>
      <c r="B128" s="466" t="s">
        <v>1316</v>
      </c>
      <c r="C128" s="966" t="s">
        <v>294</v>
      </c>
      <c r="D128" s="940"/>
      <c r="E128" s="352" t="s">
        <v>853</v>
      </c>
      <c r="F128" s="499">
        <f>КАЛЬКУЛЯЦИЯ!K123</f>
        <v>650</v>
      </c>
    </row>
    <row r="129" spans="1:6" ht="18.75">
      <c r="A129" s="484" t="s">
        <v>287</v>
      </c>
      <c r="B129" s="466" t="s">
        <v>1317</v>
      </c>
      <c r="C129" s="964" t="s">
        <v>295</v>
      </c>
      <c r="D129" s="940"/>
      <c r="E129" s="352" t="s">
        <v>853</v>
      </c>
      <c r="F129" s="499">
        <f>КАЛЬКУЛЯЦИЯ!K124</f>
        <v>450</v>
      </c>
    </row>
    <row r="130" spans="1:6" ht="18.75">
      <c r="A130" s="484" t="s">
        <v>288</v>
      </c>
      <c r="B130" s="466" t="s">
        <v>1318</v>
      </c>
      <c r="C130" s="966" t="s">
        <v>1023</v>
      </c>
      <c r="D130" s="940"/>
      <c r="E130" s="352" t="s">
        <v>853</v>
      </c>
      <c r="F130" s="499">
        <f>КАЛЬКУЛЯЦИЯ!K125</f>
        <v>650</v>
      </c>
    </row>
    <row r="131" spans="1:6" ht="18.75">
      <c r="A131" s="484" t="s">
        <v>658</v>
      </c>
      <c r="B131" s="466" t="s">
        <v>1319</v>
      </c>
      <c r="C131" s="965" t="s">
        <v>1024</v>
      </c>
      <c r="D131" s="937"/>
      <c r="E131" s="352" t="s">
        <v>853</v>
      </c>
      <c r="F131" s="499">
        <f>КАЛЬКУЛЯЦИЯ!K126</f>
        <v>740</v>
      </c>
    </row>
    <row r="132" spans="1:6" ht="18.75">
      <c r="A132" s="484" t="s">
        <v>659</v>
      </c>
      <c r="B132" s="466" t="s">
        <v>1321</v>
      </c>
      <c r="C132" s="965" t="s">
        <v>1025</v>
      </c>
      <c r="D132" s="937"/>
      <c r="E132" s="352" t="s">
        <v>853</v>
      </c>
      <c r="F132" s="499">
        <f>КАЛЬКУЛЯЦИЯ!K127</f>
        <v>1220</v>
      </c>
    </row>
    <row r="133" spans="1:6" ht="18.75">
      <c r="A133" s="484" t="s">
        <v>660</v>
      </c>
      <c r="B133" s="466" t="s">
        <v>1322</v>
      </c>
      <c r="C133" s="966" t="s">
        <v>1026</v>
      </c>
      <c r="D133" s="940"/>
      <c r="E133" s="352" t="s">
        <v>853</v>
      </c>
      <c r="F133" s="499">
        <f>КАЛЬКУЛЯЦИЯ!K128</f>
        <v>450</v>
      </c>
    </row>
    <row r="134" spans="1:6" ht="18.75">
      <c r="A134" s="484" t="s">
        <v>661</v>
      </c>
      <c r="B134" s="466" t="s">
        <v>1323</v>
      </c>
      <c r="C134" s="966" t="s">
        <v>1027</v>
      </c>
      <c r="D134" s="940"/>
      <c r="E134" s="352" t="s">
        <v>853</v>
      </c>
      <c r="F134" s="499">
        <f>КАЛЬКУЛЯЦИЯ!K129</f>
        <v>450</v>
      </c>
    </row>
    <row r="135" spans="1:6" ht="18.75">
      <c r="A135" s="485" t="s">
        <v>662</v>
      </c>
      <c r="B135" s="467" t="s">
        <v>1324</v>
      </c>
      <c r="C135" s="952" t="s">
        <v>1028</v>
      </c>
      <c r="D135" s="940"/>
      <c r="E135" s="352" t="s">
        <v>853</v>
      </c>
      <c r="F135" s="499">
        <f>КАЛЬКУЛЯЦИЯ!K130</f>
        <v>4100</v>
      </c>
    </row>
    <row r="136" spans="1:6" ht="18.75">
      <c r="A136" s="485" t="s">
        <v>663</v>
      </c>
      <c r="B136" s="467" t="s">
        <v>1325</v>
      </c>
      <c r="C136" s="952" t="s">
        <v>1029</v>
      </c>
      <c r="D136" s="940"/>
      <c r="E136" s="352" t="s">
        <v>853</v>
      </c>
      <c r="F136" s="499">
        <f>КАЛЬКУЛЯЦИЯ!K131</f>
        <v>3000</v>
      </c>
    </row>
    <row r="137" spans="1:6" ht="18.75">
      <c r="A137" s="485" t="s">
        <v>664</v>
      </c>
      <c r="B137" s="467" t="s">
        <v>1326</v>
      </c>
      <c r="C137" s="952" t="s">
        <v>1030</v>
      </c>
      <c r="D137" s="940"/>
      <c r="E137" s="352" t="s">
        <v>853</v>
      </c>
      <c r="F137" s="499">
        <f>КАЛЬКУЛЯЦИЯ!K132</f>
        <v>2900</v>
      </c>
    </row>
    <row r="138" spans="1:6" ht="18.75">
      <c r="A138" s="485" t="s">
        <v>665</v>
      </c>
      <c r="B138" s="467" t="s">
        <v>1327</v>
      </c>
      <c r="C138" s="952" t="s">
        <v>296</v>
      </c>
      <c r="D138" s="940"/>
      <c r="E138" s="352" t="s">
        <v>853</v>
      </c>
      <c r="F138" s="499">
        <f>КАЛЬКУЛЯЦИЯ!K133</f>
        <v>4600</v>
      </c>
    </row>
    <row r="139" spans="1:6" ht="18.75">
      <c r="A139" s="485" t="s">
        <v>666</v>
      </c>
      <c r="B139" s="467" t="s">
        <v>1328</v>
      </c>
      <c r="C139" s="952" t="s">
        <v>1031</v>
      </c>
      <c r="D139" s="940"/>
      <c r="E139" s="352" t="s">
        <v>853</v>
      </c>
      <c r="F139" s="499">
        <f>КАЛЬКУЛЯЦИЯ!K134</f>
        <v>2600</v>
      </c>
    </row>
    <row r="140" spans="1:6" ht="18.75">
      <c r="A140" s="484" t="s">
        <v>668</v>
      </c>
      <c r="B140" s="466" t="s">
        <v>1329</v>
      </c>
      <c r="C140" s="966" t="s">
        <v>101</v>
      </c>
      <c r="D140" s="940"/>
      <c r="E140" s="352" t="s">
        <v>853</v>
      </c>
      <c r="F140" s="499">
        <f>КАЛЬКУЛЯЦИЯ!K135</f>
        <v>850</v>
      </c>
    </row>
    <row r="141" spans="1:6" ht="18.75">
      <c r="A141" s="484" t="s">
        <v>669</v>
      </c>
      <c r="B141" s="466" t="s">
        <v>1330</v>
      </c>
      <c r="C141" s="939" t="s">
        <v>1032</v>
      </c>
      <c r="D141" s="940"/>
      <c r="E141" s="352" t="s">
        <v>853</v>
      </c>
      <c r="F141" s="499">
        <f>КАЛЬКУЛЯЦИЯ!K136</f>
        <v>880</v>
      </c>
    </row>
    <row r="142" spans="1:6" ht="18.75">
      <c r="A142" s="484" t="s">
        <v>670</v>
      </c>
      <c r="B142" s="466" t="s">
        <v>1331</v>
      </c>
      <c r="C142" s="939" t="s">
        <v>888</v>
      </c>
      <c r="D142" s="940"/>
      <c r="E142" s="352" t="s">
        <v>853</v>
      </c>
      <c r="F142" s="499">
        <f>КАЛЬКУЛЯЦИЯ!K137</f>
        <v>840</v>
      </c>
    </row>
    <row r="143" spans="1:6" ht="18.75">
      <c r="A143" s="485" t="s">
        <v>671</v>
      </c>
      <c r="B143" s="467" t="s">
        <v>1333</v>
      </c>
      <c r="C143" s="952" t="s">
        <v>889</v>
      </c>
      <c r="D143" s="940"/>
      <c r="E143" s="352" t="s">
        <v>853</v>
      </c>
      <c r="F143" s="499">
        <f>КАЛЬКУЛЯЦИЯ!K138</f>
        <v>790</v>
      </c>
    </row>
    <row r="144" spans="1:6" ht="18.75">
      <c r="A144" s="484" t="s">
        <v>672</v>
      </c>
      <c r="B144" s="466" t="s">
        <v>1335</v>
      </c>
      <c r="C144" s="939" t="s">
        <v>1033</v>
      </c>
      <c r="D144" s="940"/>
      <c r="E144" s="352" t="s">
        <v>853</v>
      </c>
      <c r="F144" s="499">
        <f>КАЛЬКУЛЯЦИЯ!K139</f>
        <v>600</v>
      </c>
    </row>
    <row r="145" spans="1:6" ht="39" customHeight="1">
      <c r="A145" s="484" t="s">
        <v>673</v>
      </c>
      <c r="B145" s="466" t="s">
        <v>1336</v>
      </c>
      <c r="C145" s="924" t="s">
        <v>1034</v>
      </c>
      <c r="D145" s="937"/>
      <c r="E145" s="352" t="s">
        <v>853</v>
      </c>
      <c r="F145" s="499">
        <f>КАЛЬКУЛЯЦИЯ!K140</f>
        <v>790</v>
      </c>
    </row>
    <row r="146" spans="1:6" ht="18.75">
      <c r="A146" s="484" t="s">
        <v>674</v>
      </c>
      <c r="B146" s="466" t="s">
        <v>1337</v>
      </c>
      <c r="C146" s="939" t="s">
        <v>1035</v>
      </c>
      <c r="D146" s="940"/>
      <c r="E146" s="352" t="s">
        <v>853</v>
      </c>
      <c r="F146" s="499">
        <f>КАЛЬКУЛЯЦИЯ!K141</f>
        <v>700</v>
      </c>
    </row>
    <row r="147" spans="1:6" ht="18.75">
      <c r="A147" s="484" t="s">
        <v>675</v>
      </c>
      <c r="B147" s="466" t="s">
        <v>1338</v>
      </c>
      <c r="C147" s="939" t="s">
        <v>1036</v>
      </c>
      <c r="D147" s="940"/>
      <c r="E147" s="352" t="s">
        <v>853</v>
      </c>
      <c r="F147" s="499">
        <f>КАЛЬКУЛЯЦИЯ!K142</f>
        <v>600</v>
      </c>
    </row>
    <row r="148" spans="1:6" ht="18.75">
      <c r="A148" s="484" t="s">
        <v>676</v>
      </c>
      <c r="B148" s="466" t="s">
        <v>1339</v>
      </c>
      <c r="C148" s="939" t="s">
        <v>890</v>
      </c>
      <c r="D148" s="940"/>
      <c r="E148" s="352" t="s">
        <v>853</v>
      </c>
      <c r="F148" s="499">
        <f>КАЛЬКУЛЯЦИЯ!K143</f>
        <v>430</v>
      </c>
    </row>
    <row r="149" spans="1:6" ht="18.75">
      <c r="A149" s="484" t="s">
        <v>677</v>
      </c>
      <c r="B149" s="466" t="s">
        <v>1340</v>
      </c>
      <c r="C149" s="939" t="s">
        <v>1037</v>
      </c>
      <c r="D149" s="940"/>
      <c r="E149" s="352" t="s">
        <v>853</v>
      </c>
      <c r="F149" s="499">
        <f>КАЛЬКУЛЯЦИЯ!K144</f>
        <v>650</v>
      </c>
    </row>
    <row r="150" spans="1:6" ht="18.75">
      <c r="A150" s="484" t="s">
        <v>678</v>
      </c>
      <c r="B150" s="466" t="s">
        <v>1341</v>
      </c>
      <c r="C150" s="939" t="s">
        <v>1038</v>
      </c>
      <c r="D150" s="940"/>
      <c r="E150" s="352" t="s">
        <v>853</v>
      </c>
      <c r="F150" s="499">
        <f>КАЛЬКУЛЯЦИЯ!K145</f>
        <v>580</v>
      </c>
    </row>
    <row r="151" spans="1:6" ht="18.75">
      <c r="A151" s="484" t="s">
        <v>679</v>
      </c>
      <c r="B151" s="466" t="s">
        <v>1342</v>
      </c>
      <c r="C151" s="939" t="s">
        <v>1039</v>
      </c>
      <c r="D151" s="940"/>
      <c r="E151" s="352" t="s">
        <v>853</v>
      </c>
      <c r="F151" s="499">
        <f>КАЛЬКУЛЯЦИЯ!K146</f>
        <v>590</v>
      </c>
    </row>
    <row r="152" spans="1:6" ht="18.75">
      <c r="A152" s="484" t="s">
        <v>680</v>
      </c>
      <c r="B152" s="466" t="s">
        <v>1343</v>
      </c>
      <c r="C152" s="939" t="s">
        <v>891</v>
      </c>
      <c r="D152" s="940"/>
      <c r="E152" s="352" t="s">
        <v>853</v>
      </c>
      <c r="F152" s="499">
        <f>КАЛЬКУЛЯЦИЯ!K147</f>
        <v>650</v>
      </c>
    </row>
    <row r="153" spans="1:6" ht="18.75">
      <c r="A153" s="484" t="s">
        <v>681</v>
      </c>
      <c r="B153" s="466" t="s">
        <v>1345</v>
      </c>
      <c r="C153" s="939" t="s">
        <v>892</v>
      </c>
      <c r="D153" s="940"/>
      <c r="E153" s="352" t="s">
        <v>853</v>
      </c>
      <c r="F153" s="499">
        <f>КАЛЬКУЛЯЦИЯ!K148</f>
        <v>560</v>
      </c>
    </row>
    <row r="154" spans="1:6" ht="18.75">
      <c r="A154" s="484" t="s">
        <v>682</v>
      </c>
      <c r="B154" s="466" t="s">
        <v>1346</v>
      </c>
      <c r="C154" s="939" t="s">
        <v>1040</v>
      </c>
      <c r="D154" s="940"/>
      <c r="E154" s="352" t="s">
        <v>853</v>
      </c>
      <c r="F154" s="499">
        <f>КАЛЬКУЛЯЦИЯ!K149</f>
        <v>650</v>
      </c>
    </row>
    <row r="155" spans="1:6" ht="19.5">
      <c r="A155" s="486"/>
      <c r="B155" s="467"/>
      <c r="C155" s="825" t="s">
        <v>683</v>
      </c>
      <c r="D155" s="825"/>
      <c r="E155" s="825"/>
      <c r="F155" s="499"/>
    </row>
    <row r="156" spans="1:6" ht="18.75">
      <c r="A156" s="491" t="s">
        <v>12</v>
      </c>
      <c r="B156" s="471" t="s">
        <v>1347</v>
      </c>
      <c r="C156" s="952" t="s">
        <v>112</v>
      </c>
      <c r="D156" s="940"/>
      <c r="E156" s="352" t="s">
        <v>853</v>
      </c>
      <c r="F156" s="499">
        <f>КАЛЬКУЛЯЦИЯ!K151</f>
        <v>1800</v>
      </c>
    </row>
    <row r="157" spans="1:6" ht="18.75">
      <c r="A157" s="485" t="s">
        <v>14</v>
      </c>
      <c r="B157" s="467" t="s">
        <v>1348</v>
      </c>
      <c r="C157" s="952" t="s">
        <v>1041</v>
      </c>
      <c r="D157" s="940"/>
      <c r="E157" s="352" t="s">
        <v>853</v>
      </c>
      <c r="F157" s="499">
        <f>КАЛЬКУЛЯЦИЯ!K152</f>
        <v>3800</v>
      </c>
    </row>
    <row r="158" spans="1:6" ht="18.75">
      <c r="A158" s="491" t="s">
        <v>16</v>
      </c>
      <c r="B158" s="471" t="s">
        <v>1349</v>
      </c>
      <c r="C158" s="952" t="s">
        <v>318</v>
      </c>
      <c r="D158" s="940"/>
      <c r="E158" s="352" t="s">
        <v>853</v>
      </c>
      <c r="F158" s="499">
        <f>КАЛЬКУЛЯЦИЯ!K153</f>
        <v>2550</v>
      </c>
    </row>
    <row r="159" spans="1:6" ht="18.75">
      <c r="A159" s="491" t="s">
        <v>18</v>
      </c>
      <c r="B159" s="471" t="s">
        <v>1350</v>
      </c>
      <c r="C159" s="952" t="s">
        <v>322</v>
      </c>
      <c r="D159" s="940"/>
      <c r="E159" s="352" t="s">
        <v>853</v>
      </c>
      <c r="F159" s="499">
        <f>КАЛЬКУЛЯЦИЯ!K154</f>
        <v>1900</v>
      </c>
    </row>
    <row r="160" spans="1:6" ht="19.5">
      <c r="A160" s="486"/>
      <c r="B160" s="969" t="s">
        <v>684</v>
      </c>
      <c r="C160" s="836"/>
      <c r="D160" s="836"/>
      <c r="E160" s="836"/>
      <c r="F160" s="836"/>
    </row>
    <row r="161" spans="1:6" ht="50.25" hidden="1" customHeight="1">
      <c r="A161" s="485"/>
      <c r="B161" s="472"/>
      <c r="C161" s="967" t="s">
        <v>896</v>
      </c>
      <c r="D161" s="968"/>
      <c r="E161" s="155"/>
      <c r="F161" s="501"/>
    </row>
    <row r="162" spans="1:6" ht="18.75">
      <c r="A162" s="492" t="s">
        <v>176</v>
      </c>
      <c r="B162" s="472" t="s">
        <v>1351</v>
      </c>
      <c r="C162" s="945" t="s">
        <v>1530</v>
      </c>
      <c r="D162" s="946"/>
      <c r="E162" s="155" t="s">
        <v>854</v>
      </c>
      <c r="F162" s="501">
        <f>КАЛЬКУЛЯЦИЯ!K157</f>
        <v>430</v>
      </c>
    </row>
    <row r="163" spans="1:6" ht="18.75">
      <c r="A163" s="492" t="s">
        <v>177</v>
      </c>
      <c r="B163" s="472" t="s">
        <v>1353</v>
      </c>
      <c r="C163" s="945" t="s">
        <v>1354</v>
      </c>
      <c r="D163" s="946"/>
      <c r="E163" s="155" t="s">
        <v>854</v>
      </c>
      <c r="F163" s="501">
        <f>КАЛЬКУЛЯЦИЯ!K158</f>
        <v>600</v>
      </c>
    </row>
    <row r="164" spans="1:6" ht="37.5" customHeight="1">
      <c r="A164" s="492" t="s">
        <v>178</v>
      </c>
      <c r="B164" s="472" t="s">
        <v>1355</v>
      </c>
      <c r="C164" s="945" t="s">
        <v>1356</v>
      </c>
      <c r="D164" s="946"/>
      <c r="E164" s="155" t="s">
        <v>854</v>
      </c>
      <c r="F164" s="501">
        <f>КАЛЬКУЛЯЦИЯ!K159</f>
        <v>450</v>
      </c>
    </row>
    <row r="165" spans="1:6" ht="18.75">
      <c r="A165" s="492" t="s">
        <v>179</v>
      </c>
      <c r="B165" s="472" t="s">
        <v>1357</v>
      </c>
      <c r="C165" s="945" t="s">
        <v>1358</v>
      </c>
      <c r="D165" s="946"/>
      <c r="E165" s="155" t="s">
        <v>854</v>
      </c>
      <c r="F165" s="501">
        <f>КАЛЬКУЛЯЦИЯ!K160</f>
        <v>400</v>
      </c>
    </row>
    <row r="166" spans="1:6" ht="18.75">
      <c r="A166" s="492" t="s">
        <v>180</v>
      </c>
      <c r="B166" s="472" t="s">
        <v>1359</v>
      </c>
      <c r="C166" s="945" t="s">
        <v>1046</v>
      </c>
      <c r="D166" s="946"/>
      <c r="E166" s="155" t="s">
        <v>854</v>
      </c>
      <c r="F166" s="501">
        <f>КАЛЬКУЛЯЦИЯ!K161</f>
        <v>430</v>
      </c>
    </row>
    <row r="167" spans="1:6" ht="18.75">
      <c r="A167" s="492" t="s">
        <v>181</v>
      </c>
      <c r="B167" s="472" t="s">
        <v>1361</v>
      </c>
      <c r="C167" s="945" t="s">
        <v>1494</v>
      </c>
      <c r="D167" s="946"/>
      <c r="E167" s="155" t="s">
        <v>854</v>
      </c>
      <c r="F167" s="501">
        <f>КАЛЬКУЛЯЦИЯ!K162</f>
        <v>430</v>
      </c>
    </row>
    <row r="168" spans="1:6" ht="39.75" customHeight="1">
      <c r="A168" s="492" t="s">
        <v>182</v>
      </c>
      <c r="B168" s="472" t="s">
        <v>1363</v>
      </c>
      <c r="C168" s="945" t="s">
        <v>1531</v>
      </c>
      <c r="D168" s="946"/>
      <c r="E168" s="155" t="s">
        <v>854</v>
      </c>
      <c r="F168" s="501">
        <f>КАЛЬКУЛЯЦИЯ!K163</f>
        <v>680</v>
      </c>
    </row>
    <row r="169" spans="1:6" ht="18.75">
      <c r="A169" s="492" t="s">
        <v>183</v>
      </c>
      <c r="B169" s="472" t="s">
        <v>1366</v>
      </c>
      <c r="C169" s="945" t="s">
        <v>1532</v>
      </c>
      <c r="D169" s="946"/>
      <c r="E169" s="155" t="s">
        <v>854</v>
      </c>
      <c r="F169" s="501">
        <f>КАЛЬКУЛЯЦИЯ!K164</f>
        <v>400</v>
      </c>
    </row>
    <row r="170" spans="1:6" ht="18.75">
      <c r="A170" s="492" t="s">
        <v>184</v>
      </c>
      <c r="B170" s="472" t="s">
        <v>1365</v>
      </c>
      <c r="C170" s="945" t="s">
        <v>1533</v>
      </c>
      <c r="D170" s="946"/>
      <c r="E170" s="155" t="s">
        <v>854</v>
      </c>
      <c r="F170" s="501">
        <f>КАЛЬКУЛЯЦИЯ!K165</f>
        <v>430</v>
      </c>
    </row>
    <row r="171" spans="1:6" ht="18.75">
      <c r="A171" s="492" t="s">
        <v>185</v>
      </c>
      <c r="B171" s="472" t="s">
        <v>1367</v>
      </c>
      <c r="C171" s="945" t="s">
        <v>1368</v>
      </c>
      <c r="D171" s="946"/>
      <c r="E171" s="155" t="s">
        <v>854</v>
      </c>
      <c r="F171" s="501">
        <f>КАЛЬКУЛЯЦИЯ!K166</f>
        <v>680</v>
      </c>
    </row>
    <row r="172" spans="1:6" ht="35.25" customHeight="1">
      <c r="A172" s="492" t="s">
        <v>773</v>
      </c>
      <c r="B172" s="472" t="s">
        <v>1369</v>
      </c>
      <c r="C172" s="945" t="s">
        <v>1052</v>
      </c>
      <c r="D172" s="946"/>
      <c r="E172" s="155" t="s">
        <v>854</v>
      </c>
      <c r="F172" s="501">
        <f>КАЛЬКУЛЯЦИЯ!K167</f>
        <v>430</v>
      </c>
    </row>
    <row r="173" spans="1:6" ht="36.75" customHeight="1">
      <c r="A173" s="492" t="s">
        <v>186</v>
      </c>
      <c r="B173" s="472" t="s">
        <v>1370</v>
      </c>
      <c r="C173" s="945" t="s">
        <v>1499</v>
      </c>
      <c r="D173" s="946"/>
      <c r="E173" s="155" t="s">
        <v>854</v>
      </c>
      <c r="F173" s="501">
        <f>КАЛЬКУЛЯЦИЯ!K168</f>
        <v>400</v>
      </c>
    </row>
    <row r="174" spans="1:6" ht="18.75">
      <c r="A174" s="492" t="s">
        <v>187</v>
      </c>
      <c r="B174" s="472" t="s">
        <v>1371</v>
      </c>
      <c r="C174" s="945" t="s">
        <v>1534</v>
      </c>
      <c r="D174" s="946"/>
      <c r="E174" s="155" t="s">
        <v>854</v>
      </c>
      <c r="F174" s="501">
        <f>КАЛЬКУЛЯЦИЯ!K169</f>
        <v>600</v>
      </c>
    </row>
    <row r="175" spans="1:6" ht="18.75">
      <c r="A175" s="492" t="s">
        <v>188</v>
      </c>
      <c r="B175" s="472" t="s">
        <v>1373</v>
      </c>
      <c r="C175" s="945" t="s">
        <v>1496</v>
      </c>
      <c r="D175" s="946"/>
      <c r="E175" s="155" t="s">
        <v>854</v>
      </c>
      <c r="F175" s="501">
        <f>КАЛЬКУЛЯЦИЯ!K170</f>
        <v>630</v>
      </c>
    </row>
    <row r="176" spans="1:6" ht="34.5" customHeight="1">
      <c r="A176" s="492" t="s">
        <v>189</v>
      </c>
      <c r="B176" s="472" t="s">
        <v>1374</v>
      </c>
      <c r="C176" s="945" t="s">
        <v>1500</v>
      </c>
      <c r="D176" s="946"/>
      <c r="E176" s="155" t="s">
        <v>854</v>
      </c>
      <c r="F176" s="501">
        <f>КАЛЬКУЛЯЦИЯ!K171</f>
        <v>430</v>
      </c>
    </row>
    <row r="177" spans="1:6" ht="36" customHeight="1">
      <c r="A177" s="492" t="s">
        <v>190</v>
      </c>
      <c r="B177" s="472" t="s">
        <v>1375</v>
      </c>
      <c r="C177" s="945" t="s">
        <v>1376</v>
      </c>
      <c r="D177" s="946"/>
      <c r="E177" s="155" t="s">
        <v>854</v>
      </c>
      <c r="F177" s="501">
        <f>КАЛЬКУЛЯЦИЯ!K172</f>
        <v>540</v>
      </c>
    </row>
    <row r="178" spans="1:6" ht="36" customHeight="1">
      <c r="A178" s="492" t="s">
        <v>191</v>
      </c>
      <c r="B178" s="472" t="s">
        <v>1377</v>
      </c>
      <c r="C178" s="945" t="s">
        <v>1535</v>
      </c>
      <c r="D178" s="946"/>
      <c r="E178" s="155" t="s">
        <v>854</v>
      </c>
      <c r="F178" s="501">
        <f>КАЛЬКУЛЯЦИЯ!K173</f>
        <v>400</v>
      </c>
    </row>
    <row r="179" spans="1:6" ht="40.5" customHeight="1">
      <c r="A179" s="492" t="s">
        <v>193</v>
      </c>
      <c r="B179" s="472" t="s">
        <v>1379</v>
      </c>
      <c r="C179" s="945" t="s">
        <v>1536</v>
      </c>
      <c r="D179" s="946"/>
      <c r="E179" s="155" t="s">
        <v>854</v>
      </c>
      <c r="F179" s="501">
        <f>КАЛЬКУЛЯЦИЯ!K174</f>
        <v>630</v>
      </c>
    </row>
    <row r="180" spans="1:6" ht="39" customHeight="1">
      <c r="A180" s="492" t="s">
        <v>194</v>
      </c>
      <c r="B180" s="472" t="s">
        <v>1381</v>
      </c>
      <c r="C180" s="945" t="s">
        <v>1060</v>
      </c>
      <c r="D180" s="946"/>
      <c r="E180" s="155" t="s">
        <v>853</v>
      </c>
      <c r="F180" s="501">
        <f>КАЛЬКУЛЯЦИЯ!K175</f>
        <v>60</v>
      </c>
    </row>
    <row r="181" spans="1:6" ht="18.75">
      <c r="A181" s="492" t="s">
        <v>685</v>
      </c>
      <c r="B181" s="472" t="s">
        <v>1382</v>
      </c>
      <c r="C181" s="945" t="s">
        <v>1061</v>
      </c>
      <c r="D181" s="946"/>
      <c r="E181" s="155" t="s">
        <v>853</v>
      </c>
      <c r="F181" s="501">
        <f>КАЛЬКУЛЯЦИЯ!K176</f>
        <v>50</v>
      </c>
    </row>
    <row r="182" spans="1:6" ht="18.75">
      <c r="A182" s="492" t="s">
        <v>686</v>
      </c>
      <c r="B182" s="472" t="s">
        <v>1383</v>
      </c>
      <c r="C182" s="945" t="s">
        <v>1062</v>
      </c>
      <c r="D182" s="946"/>
      <c r="E182" s="155" t="s">
        <v>853</v>
      </c>
      <c r="F182" s="501">
        <f>КАЛЬКУЛЯЦИЯ!K177</f>
        <v>90</v>
      </c>
    </row>
    <row r="183" spans="1:6" ht="18.75">
      <c r="A183" s="492" t="s">
        <v>687</v>
      </c>
      <c r="B183" s="472" t="s">
        <v>1384</v>
      </c>
      <c r="C183" s="945" t="s">
        <v>1063</v>
      </c>
      <c r="D183" s="946"/>
      <c r="E183" s="155" t="s">
        <v>853</v>
      </c>
      <c r="F183" s="501">
        <f>КАЛЬКУЛЯЦИЯ!K178</f>
        <v>340</v>
      </c>
    </row>
    <row r="184" spans="1:6" ht="18.75">
      <c r="A184" s="492" t="s">
        <v>765</v>
      </c>
      <c r="B184" s="472" t="s">
        <v>1385</v>
      </c>
      <c r="C184" s="972" t="s">
        <v>1064</v>
      </c>
      <c r="D184" s="946"/>
      <c r="E184" s="155" t="s">
        <v>853</v>
      </c>
      <c r="F184" s="501">
        <f>КАЛЬКУЛЯЦИЯ!K179</f>
        <v>270</v>
      </c>
    </row>
    <row r="185" spans="1:6" ht="18.75">
      <c r="A185" s="492" t="s">
        <v>768</v>
      </c>
      <c r="B185" s="472" t="s">
        <v>1386</v>
      </c>
      <c r="C185" s="972" t="s">
        <v>1065</v>
      </c>
      <c r="D185" s="946"/>
      <c r="E185" s="155" t="s">
        <v>853</v>
      </c>
      <c r="F185" s="501">
        <f>КАЛЬКУЛЯЦИЯ!K180</f>
        <v>230</v>
      </c>
    </row>
    <row r="186" spans="1:6" ht="18.75">
      <c r="A186" s="492" t="s">
        <v>769</v>
      </c>
      <c r="B186" s="472" t="s">
        <v>1387</v>
      </c>
      <c r="C186" s="945" t="s">
        <v>1066</v>
      </c>
      <c r="D186" s="946"/>
      <c r="E186" s="155" t="s">
        <v>853</v>
      </c>
      <c r="F186" s="501">
        <f>КАЛЬКУЛЯЦИЯ!K181</f>
        <v>230</v>
      </c>
    </row>
    <row r="187" spans="1:6" ht="18.75">
      <c r="A187" s="492" t="s">
        <v>770</v>
      </c>
      <c r="B187" s="472" t="s">
        <v>1388</v>
      </c>
      <c r="C187" s="945" t="s">
        <v>1067</v>
      </c>
      <c r="D187" s="946"/>
      <c r="E187" s="155" t="s">
        <v>853</v>
      </c>
      <c r="F187" s="501">
        <f>КАЛЬКУЛЯЦИЯ!K182</f>
        <v>230</v>
      </c>
    </row>
    <row r="188" spans="1:6" ht="18.75">
      <c r="A188" s="492" t="s">
        <v>771</v>
      </c>
      <c r="B188" s="472" t="s">
        <v>1389</v>
      </c>
      <c r="C188" s="945" t="s">
        <v>1068</v>
      </c>
      <c r="D188" s="973"/>
      <c r="E188" s="155" t="s">
        <v>853</v>
      </c>
      <c r="F188" s="501">
        <f>КАЛЬКУЛЯЦИЯ!K183</f>
        <v>230</v>
      </c>
    </row>
    <row r="189" spans="1:6" ht="19.5">
      <c r="A189" s="493"/>
      <c r="B189" s="473"/>
      <c r="C189" s="823" t="s">
        <v>1512</v>
      </c>
      <c r="D189" s="823"/>
      <c r="E189" s="823"/>
      <c r="F189" s="502"/>
    </row>
    <row r="190" spans="1:6" ht="39" customHeight="1">
      <c r="A190" s="492" t="s">
        <v>1538</v>
      </c>
      <c r="B190" s="474" t="s">
        <v>1396</v>
      </c>
      <c r="C190" s="976" t="s">
        <v>1075</v>
      </c>
      <c r="D190" s="946"/>
      <c r="E190" s="354" t="s">
        <v>853</v>
      </c>
      <c r="F190" s="503">
        <f>КАЛЬКУЛЯЦИЯ!K207</f>
        <v>950</v>
      </c>
    </row>
    <row r="191" spans="1:6" ht="26.25" customHeight="1">
      <c r="A191" s="492" t="s">
        <v>813</v>
      </c>
      <c r="B191" s="474" t="s">
        <v>1397</v>
      </c>
      <c r="C191" s="977" t="s">
        <v>1076</v>
      </c>
      <c r="D191" s="975"/>
      <c r="E191" s="354" t="s">
        <v>853</v>
      </c>
      <c r="F191" s="503">
        <f>КАЛЬКУЛЯЦИЯ!K208</f>
        <v>870</v>
      </c>
    </row>
    <row r="192" spans="1:6" ht="19.5">
      <c r="A192" s="486"/>
      <c r="B192" s="473"/>
      <c r="C192" s="798" t="s">
        <v>1513</v>
      </c>
      <c r="D192" s="798"/>
      <c r="E192" s="798"/>
      <c r="F192" s="502"/>
    </row>
    <row r="193" spans="1:7" ht="18.75">
      <c r="A193" s="492" t="s">
        <v>517</v>
      </c>
      <c r="B193" s="473" t="s">
        <v>1398</v>
      </c>
      <c r="C193" s="974" t="s">
        <v>1077</v>
      </c>
      <c r="D193" s="975"/>
      <c r="E193" s="354" t="s">
        <v>853</v>
      </c>
      <c r="F193" s="503">
        <f>КАЛЬКУЛЯЦИЯ!K210</f>
        <v>260</v>
      </c>
      <c r="G193" s="460"/>
    </row>
    <row r="194" spans="1:7" ht="37.5" customHeight="1">
      <c r="A194" s="492" t="s">
        <v>518</v>
      </c>
      <c r="B194" s="473" t="s">
        <v>1399</v>
      </c>
      <c r="C194" s="978" t="s">
        <v>1078</v>
      </c>
      <c r="D194" s="946"/>
      <c r="E194" s="354" t="s">
        <v>853</v>
      </c>
      <c r="F194" s="503">
        <f>КАЛЬКУЛЯЦИЯ!K211</f>
        <v>300</v>
      </c>
    </row>
    <row r="195" spans="1:7" ht="18.75">
      <c r="A195" s="492" t="s">
        <v>1539</v>
      </c>
      <c r="B195" s="473" t="s">
        <v>1400</v>
      </c>
      <c r="C195" s="974" t="s">
        <v>6</v>
      </c>
      <c r="D195" s="975"/>
      <c r="E195" s="354" t="s">
        <v>853</v>
      </c>
      <c r="F195" s="503">
        <f>КАЛЬКУЛЯЦИЯ!K212</f>
        <v>220</v>
      </c>
    </row>
    <row r="196" spans="1:7" ht="18.75">
      <c r="A196" s="492" t="s">
        <v>1540</v>
      </c>
      <c r="B196" s="473" t="s">
        <v>1401</v>
      </c>
      <c r="C196" s="974" t="s">
        <v>7</v>
      </c>
      <c r="D196" s="975"/>
      <c r="E196" s="354" t="s">
        <v>853</v>
      </c>
      <c r="F196" s="503">
        <f>КАЛЬКУЛЯЦИЯ!K213</f>
        <v>220</v>
      </c>
    </row>
    <row r="197" spans="1:7" ht="18.75">
      <c r="A197" s="492" t="s">
        <v>1541</v>
      </c>
      <c r="B197" s="467" t="s">
        <v>1402</v>
      </c>
      <c r="C197" s="952" t="s">
        <v>1079</v>
      </c>
      <c r="D197" s="940"/>
      <c r="E197" s="352" t="s">
        <v>853</v>
      </c>
      <c r="F197" s="503">
        <f>КАЛЬКУЛЯЦИЯ!K214</f>
        <v>220</v>
      </c>
    </row>
    <row r="198" spans="1:7" ht="18.75">
      <c r="A198" s="492" t="s">
        <v>1542</v>
      </c>
      <c r="B198" s="467" t="s">
        <v>1403</v>
      </c>
      <c r="C198" s="952" t="s">
        <v>8</v>
      </c>
      <c r="D198" s="940"/>
      <c r="E198" s="352" t="s">
        <v>853</v>
      </c>
      <c r="F198" s="503">
        <f>КАЛЬКУЛЯЦИЯ!K215</f>
        <v>220</v>
      </c>
    </row>
    <row r="199" spans="1:7" ht="18.75">
      <c r="A199" s="492" t="s">
        <v>1543</v>
      </c>
      <c r="B199" s="467" t="s">
        <v>1404</v>
      </c>
      <c r="C199" s="952" t="s">
        <v>9</v>
      </c>
      <c r="D199" s="940"/>
      <c r="E199" s="352" t="s">
        <v>853</v>
      </c>
      <c r="F199" s="503">
        <f>КАЛЬКУЛЯЦИЯ!K216</f>
        <v>220</v>
      </c>
    </row>
    <row r="200" spans="1:7" ht="18.75">
      <c r="A200" s="492" t="s">
        <v>1544</v>
      </c>
      <c r="B200" s="467" t="s">
        <v>1405</v>
      </c>
      <c r="C200" s="952" t="s">
        <v>10</v>
      </c>
      <c r="D200" s="940"/>
      <c r="E200" s="352" t="s">
        <v>853</v>
      </c>
      <c r="F200" s="503">
        <f>КАЛЬКУЛЯЦИЯ!K217</f>
        <v>220</v>
      </c>
    </row>
    <row r="201" spans="1:7" ht="41.25" customHeight="1">
      <c r="A201" s="492" t="s">
        <v>1545</v>
      </c>
      <c r="B201" s="467" t="s">
        <v>1406</v>
      </c>
      <c r="C201" s="936" t="s">
        <v>1407</v>
      </c>
      <c r="D201" s="937"/>
      <c r="E201" s="352" t="s">
        <v>853</v>
      </c>
      <c r="F201" s="503">
        <f>КАЛЬКУЛЯЦИЯ!K218</f>
        <v>220</v>
      </c>
    </row>
    <row r="202" spans="1:7" ht="18.75">
      <c r="A202" s="492" t="s">
        <v>1546</v>
      </c>
      <c r="B202" s="467" t="s">
        <v>1408</v>
      </c>
      <c r="C202" s="952" t="s">
        <v>11</v>
      </c>
      <c r="D202" s="940"/>
      <c r="E202" s="352" t="s">
        <v>853</v>
      </c>
      <c r="F202" s="503">
        <f>КАЛЬКУЛЯЦИЯ!K219</f>
        <v>220</v>
      </c>
    </row>
    <row r="203" spans="1:7" ht="18" customHeight="1">
      <c r="A203" s="492" t="s">
        <v>1547</v>
      </c>
      <c r="B203" s="467" t="s">
        <v>1409</v>
      </c>
      <c r="C203" s="952" t="s">
        <v>1081</v>
      </c>
      <c r="D203" s="940"/>
      <c r="E203" s="352" t="s">
        <v>853</v>
      </c>
      <c r="F203" s="503">
        <f>КАЛЬКУЛЯЦИЯ!K220</f>
        <v>340</v>
      </c>
    </row>
    <row r="204" spans="1:7" ht="18" customHeight="1">
      <c r="A204" s="492" t="s">
        <v>1548</v>
      </c>
      <c r="B204" s="467" t="s">
        <v>1410</v>
      </c>
      <c r="C204" s="952" t="s">
        <v>1082</v>
      </c>
      <c r="D204" s="940"/>
      <c r="E204" s="349" t="s">
        <v>853</v>
      </c>
      <c r="F204" s="503">
        <f>КАЛЬКУЛЯЦИЯ!K221</f>
        <v>300</v>
      </c>
    </row>
    <row r="205" spans="1:7" ht="18" customHeight="1">
      <c r="A205" s="492" t="s">
        <v>1549</v>
      </c>
      <c r="B205" s="471" t="s">
        <v>1412</v>
      </c>
      <c r="C205" s="966" t="s">
        <v>1411</v>
      </c>
      <c r="D205" s="940"/>
      <c r="E205" s="349" t="s">
        <v>853</v>
      </c>
      <c r="F205" s="503">
        <f>КАЛЬКУЛЯЦИЯ!K222</f>
        <v>260</v>
      </c>
    </row>
    <row r="206" spans="1:7" ht="18" customHeight="1">
      <c r="A206" s="492" t="s">
        <v>1550</v>
      </c>
      <c r="B206" s="471" t="s">
        <v>1413</v>
      </c>
      <c r="C206" s="966" t="s">
        <v>1084</v>
      </c>
      <c r="D206" s="940"/>
      <c r="E206" s="349" t="s">
        <v>853</v>
      </c>
      <c r="F206" s="503">
        <f>КАЛЬКУЛЯЦИЯ!K223</f>
        <v>260</v>
      </c>
    </row>
    <row r="207" spans="1:7" ht="18" customHeight="1">
      <c r="A207" s="492" t="s">
        <v>1551</v>
      </c>
      <c r="B207" s="471" t="s">
        <v>1414</v>
      </c>
      <c r="C207" s="966" t="s">
        <v>1085</v>
      </c>
      <c r="D207" s="940"/>
      <c r="E207" s="349" t="s">
        <v>853</v>
      </c>
      <c r="F207" s="503">
        <f>КАЛЬКУЛЯЦИЯ!K224</f>
        <v>340</v>
      </c>
    </row>
    <row r="208" spans="1:7" ht="38.25" customHeight="1">
      <c r="A208" s="492" t="s">
        <v>1552</v>
      </c>
      <c r="B208" s="471" t="s">
        <v>1415</v>
      </c>
      <c r="C208" s="965" t="s">
        <v>1086</v>
      </c>
      <c r="D208" s="937"/>
      <c r="E208" s="349" t="s">
        <v>853</v>
      </c>
      <c r="F208" s="503">
        <f>КАЛЬКУЛЯЦИЯ!K225</f>
        <v>300</v>
      </c>
    </row>
    <row r="209" spans="1:6" ht="18" customHeight="1">
      <c r="A209" s="492" t="s">
        <v>1553</v>
      </c>
      <c r="B209" s="471" t="s">
        <v>1417</v>
      </c>
      <c r="C209" s="966" t="s">
        <v>1416</v>
      </c>
      <c r="D209" s="940"/>
      <c r="E209" s="349" t="s">
        <v>853</v>
      </c>
      <c r="F209" s="503">
        <f>КАЛЬКУЛЯЦИЯ!K226</f>
        <v>260</v>
      </c>
    </row>
    <row r="210" spans="1:6" ht="21" customHeight="1">
      <c r="A210" s="492" t="s">
        <v>1554</v>
      </c>
      <c r="B210" s="471" t="s">
        <v>1418</v>
      </c>
      <c r="C210" s="979" t="s">
        <v>1416</v>
      </c>
      <c r="D210" s="963"/>
      <c r="E210" s="349" t="s">
        <v>853</v>
      </c>
      <c r="F210" s="503">
        <f>КАЛЬКУЛЯЦИЯ!K227</f>
        <v>300</v>
      </c>
    </row>
    <row r="211" spans="1:6" ht="18.75">
      <c r="A211" s="492" t="s">
        <v>1555</v>
      </c>
      <c r="B211" s="471" t="s">
        <v>1419</v>
      </c>
      <c r="C211" s="965" t="s">
        <v>876</v>
      </c>
      <c r="D211" s="937"/>
      <c r="E211" s="155"/>
      <c r="F211" s="503">
        <f>КАЛЬКУЛЯЦИЯ!K228</f>
        <v>700</v>
      </c>
    </row>
    <row r="212" spans="1:6" ht="19.5">
      <c r="A212" s="486"/>
      <c r="B212" s="980" t="s">
        <v>1514</v>
      </c>
      <c r="C212" s="808"/>
      <c r="D212" s="808"/>
      <c r="E212" s="808"/>
      <c r="F212" s="808"/>
    </row>
    <row r="213" spans="1:6" ht="38.25" customHeight="1">
      <c r="A213" s="492" t="s">
        <v>720</v>
      </c>
      <c r="B213" s="471" t="s">
        <v>1420</v>
      </c>
      <c r="C213" s="936" t="s">
        <v>1088</v>
      </c>
      <c r="D213" s="937"/>
      <c r="E213" s="352" t="s">
        <v>853</v>
      </c>
      <c r="F213" s="504">
        <f>КАЛЬКУЛЯЦИЯ!K230</f>
        <v>70</v>
      </c>
    </row>
    <row r="214" spans="1:6" ht="41.25" customHeight="1">
      <c r="A214" s="492" t="s">
        <v>721</v>
      </c>
      <c r="B214" s="471" t="s">
        <v>1421</v>
      </c>
      <c r="C214" s="936" t="s">
        <v>1089</v>
      </c>
      <c r="D214" s="937"/>
      <c r="E214" s="352" t="s">
        <v>853</v>
      </c>
      <c r="F214" s="504">
        <f>КАЛЬКУЛЯЦИЯ!K231</f>
        <v>100</v>
      </c>
    </row>
    <row r="215" spans="1:6" ht="37.5" customHeight="1">
      <c r="A215" s="492" t="s">
        <v>722</v>
      </c>
      <c r="B215" s="471" t="s">
        <v>1422</v>
      </c>
      <c r="C215" s="936" t="s">
        <v>1090</v>
      </c>
      <c r="D215" s="937"/>
      <c r="E215" s="352" t="s">
        <v>853</v>
      </c>
      <c r="F215" s="504">
        <f>КАЛЬКУЛЯЦИЯ!K232</f>
        <v>70</v>
      </c>
    </row>
    <row r="216" spans="1:6" ht="18.75">
      <c r="A216" s="492" t="s">
        <v>723</v>
      </c>
      <c r="B216" s="471" t="s">
        <v>1423</v>
      </c>
      <c r="C216" s="952" t="s">
        <v>1091</v>
      </c>
      <c r="D216" s="940"/>
      <c r="E216" s="352" t="s">
        <v>853</v>
      </c>
      <c r="F216" s="504">
        <f>КАЛЬКУЛЯЦИЯ!K233</f>
        <v>70</v>
      </c>
    </row>
    <row r="217" spans="1:6" ht="18.75">
      <c r="A217" s="492" t="s">
        <v>724</v>
      </c>
      <c r="B217" s="471" t="s">
        <v>1424</v>
      </c>
      <c r="C217" s="952" t="s">
        <v>1092</v>
      </c>
      <c r="D217" s="940"/>
      <c r="E217" s="352" t="s">
        <v>853</v>
      </c>
      <c r="F217" s="504">
        <f>КАЛЬКУЛЯЦИЯ!K234</f>
        <v>140</v>
      </c>
    </row>
    <row r="218" spans="1:6" ht="18.75">
      <c r="A218" s="492" t="s">
        <v>725</v>
      </c>
      <c r="B218" s="471" t="s">
        <v>1425</v>
      </c>
      <c r="C218" s="479" t="s">
        <v>1093</v>
      </c>
      <c r="D218" s="480"/>
      <c r="E218" s="352" t="s">
        <v>853</v>
      </c>
      <c r="F218" s="504">
        <f>КАЛЬКУЛЯЦИЯ!K235</f>
        <v>140</v>
      </c>
    </row>
    <row r="219" spans="1:6" ht="39" customHeight="1">
      <c r="A219" s="492" t="s">
        <v>726</v>
      </c>
      <c r="B219" s="471" t="s">
        <v>1426</v>
      </c>
      <c r="C219" s="936" t="s">
        <v>1094</v>
      </c>
      <c r="D219" s="950"/>
      <c r="E219" s="352" t="s">
        <v>853</v>
      </c>
      <c r="F219" s="504">
        <f>КАЛЬКУЛЯЦИЯ!K236</f>
        <v>180</v>
      </c>
    </row>
    <row r="220" spans="1:6" ht="18.75">
      <c r="A220" s="492" t="s">
        <v>727</v>
      </c>
      <c r="B220" s="471" t="s">
        <v>1427</v>
      </c>
      <c r="C220" s="479" t="s">
        <v>1095</v>
      </c>
      <c r="D220" s="480"/>
      <c r="E220" s="352" t="s">
        <v>853</v>
      </c>
      <c r="F220" s="504">
        <f>КАЛЬКУЛЯЦИЯ!K237</f>
        <v>70</v>
      </c>
    </row>
    <row r="221" spans="1:6" ht="39" customHeight="1">
      <c r="A221" s="492" t="s">
        <v>728</v>
      </c>
      <c r="B221" s="471" t="s">
        <v>1428</v>
      </c>
      <c r="C221" s="936" t="s">
        <v>1096</v>
      </c>
      <c r="D221" s="950"/>
      <c r="E221" s="352" t="s">
        <v>853</v>
      </c>
      <c r="F221" s="504">
        <f>КАЛЬКУЛЯЦИЯ!K238</f>
        <v>140</v>
      </c>
    </row>
    <row r="222" spans="1:6" ht="39" customHeight="1">
      <c r="A222" s="492" t="s">
        <v>729</v>
      </c>
      <c r="B222" s="471" t="s">
        <v>1429</v>
      </c>
      <c r="C222" s="936" t="s">
        <v>1097</v>
      </c>
      <c r="D222" s="937"/>
      <c r="E222" s="352" t="s">
        <v>853</v>
      </c>
      <c r="F222" s="504">
        <f>КАЛЬКУЛЯЦИЯ!K239</f>
        <v>70</v>
      </c>
    </row>
    <row r="223" spans="1:6" ht="18.75">
      <c r="A223" s="492" t="s">
        <v>730</v>
      </c>
      <c r="B223" s="471" t="s">
        <v>1430</v>
      </c>
      <c r="C223" s="952" t="s">
        <v>1098</v>
      </c>
      <c r="D223" s="940"/>
      <c r="E223" s="352" t="s">
        <v>853</v>
      </c>
      <c r="F223" s="504">
        <f>КАЛЬКУЛЯЦИЯ!K240</f>
        <v>140</v>
      </c>
    </row>
    <row r="224" spans="1:6" ht="39.75" customHeight="1">
      <c r="A224" s="492" t="s">
        <v>731</v>
      </c>
      <c r="B224" s="471" t="s">
        <v>1431</v>
      </c>
      <c r="C224" s="936" t="s">
        <v>1140</v>
      </c>
      <c r="D224" s="950"/>
      <c r="E224" s="352" t="s">
        <v>853</v>
      </c>
      <c r="F224" s="504">
        <f>КАЛЬКУЛЯЦИЯ!K241</f>
        <v>400</v>
      </c>
    </row>
    <row r="225" spans="1:6" ht="17.25" customHeight="1">
      <c r="A225" s="486"/>
      <c r="B225" s="980" t="s">
        <v>1515</v>
      </c>
      <c r="C225" s="980"/>
      <c r="D225" s="980"/>
      <c r="E225" s="980"/>
      <c r="F225" s="984"/>
    </row>
    <row r="226" spans="1:6" ht="17.25" customHeight="1">
      <c r="A226" s="486"/>
      <c r="B226" s="982" t="s">
        <v>835</v>
      </c>
      <c r="C226" s="982"/>
      <c r="D226" s="982"/>
      <c r="E226" s="982"/>
      <c r="F226" s="983"/>
    </row>
    <row r="227" spans="1:6" ht="39.75" customHeight="1">
      <c r="A227" s="492" t="s">
        <v>451</v>
      </c>
      <c r="B227" s="466" t="s">
        <v>1432</v>
      </c>
      <c r="C227" s="924" t="s">
        <v>856</v>
      </c>
      <c r="D227" s="937"/>
      <c r="E227" s="349" t="s">
        <v>851</v>
      </c>
      <c r="F227" s="499">
        <f>КАЛЬКУЛЯЦИЯ!K243</f>
        <v>8000</v>
      </c>
    </row>
    <row r="228" spans="1:6" ht="19.5" customHeight="1">
      <c r="A228" s="492" t="s">
        <v>441</v>
      </c>
      <c r="B228" s="466" t="s">
        <v>1433</v>
      </c>
      <c r="C228" s="939" t="s">
        <v>857</v>
      </c>
      <c r="D228" s="940"/>
      <c r="E228" s="349" t="s">
        <v>851</v>
      </c>
      <c r="F228" s="499">
        <f>КАЛЬКУЛЯЦИЯ!K244</f>
        <v>4700</v>
      </c>
    </row>
    <row r="229" spans="1:6" ht="19.5" customHeight="1">
      <c r="A229" s="492" t="s">
        <v>442</v>
      </c>
      <c r="B229" s="466" t="s">
        <v>1434</v>
      </c>
      <c r="C229" s="939" t="s">
        <v>858</v>
      </c>
      <c r="D229" s="940"/>
      <c r="E229" s="349" t="s">
        <v>851</v>
      </c>
      <c r="F229" s="499">
        <f>КАЛЬКУЛЯЦИЯ!K245</f>
        <v>2800</v>
      </c>
    </row>
    <row r="230" spans="1:6" ht="20.25" customHeight="1">
      <c r="A230" s="492" t="s">
        <v>443</v>
      </c>
      <c r="B230" s="475" t="s">
        <v>1435</v>
      </c>
      <c r="C230" s="939" t="s">
        <v>859</v>
      </c>
      <c r="D230" s="940"/>
      <c r="E230" s="349" t="s">
        <v>851</v>
      </c>
      <c r="F230" s="499">
        <f>КАЛЬКУЛЯЦИЯ!K246</f>
        <v>2800</v>
      </c>
    </row>
    <row r="231" spans="1:6" ht="20.25" customHeight="1">
      <c r="A231" s="492" t="s">
        <v>444</v>
      </c>
      <c r="B231" s="475" t="s">
        <v>1437</v>
      </c>
      <c r="C231" s="939" t="s">
        <v>860</v>
      </c>
      <c r="D231" s="940"/>
      <c r="E231" s="349" t="s">
        <v>851</v>
      </c>
      <c r="F231" s="499">
        <f>КАЛЬКУЛЯЦИЯ!K246</f>
        <v>2800</v>
      </c>
    </row>
    <row r="232" spans="1:6" ht="17.25" customHeight="1">
      <c r="A232" s="486"/>
      <c r="B232" s="981" t="s">
        <v>630</v>
      </c>
      <c r="C232" s="817"/>
      <c r="D232" s="817"/>
      <c r="E232" s="817"/>
      <c r="F232" s="817"/>
    </row>
    <row r="233" spans="1:6" ht="17.25" customHeight="1">
      <c r="A233" s="492" t="s">
        <v>445</v>
      </c>
      <c r="B233" s="466" t="s">
        <v>1438</v>
      </c>
      <c r="C233" s="952" t="s">
        <v>877</v>
      </c>
      <c r="D233" s="953"/>
      <c r="E233" s="349" t="s">
        <v>852</v>
      </c>
      <c r="F233" s="499">
        <f>КАЛЬКУЛЯЦИЯ!K248</f>
        <v>1700</v>
      </c>
    </row>
    <row r="234" spans="1:6" ht="17.25" customHeight="1">
      <c r="A234" s="486"/>
      <c r="B234" s="467"/>
      <c r="C234" s="819" t="s">
        <v>631</v>
      </c>
      <c r="D234" s="819"/>
      <c r="E234" s="819"/>
      <c r="F234" s="499"/>
    </row>
    <row r="235" spans="1:6" ht="39.75" customHeight="1">
      <c r="A235" s="492" t="s">
        <v>446</v>
      </c>
      <c r="B235" s="466" t="s">
        <v>1439</v>
      </c>
      <c r="C235" s="924" t="s">
        <v>1440</v>
      </c>
      <c r="D235" s="937"/>
      <c r="E235" s="349" t="s">
        <v>851</v>
      </c>
      <c r="F235" s="499">
        <f>КАЛЬКУЛЯЦИЯ!K250</f>
        <v>16000</v>
      </c>
    </row>
    <row r="236" spans="1:6" ht="17.25" customHeight="1">
      <c r="A236" s="492" t="s">
        <v>447</v>
      </c>
      <c r="B236" s="466" t="s">
        <v>1441</v>
      </c>
      <c r="C236" s="924" t="s">
        <v>1442</v>
      </c>
      <c r="D236" s="937"/>
      <c r="E236" s="349" t="s">
        <v>851</v>
      </c>
      <c r="F236" s="499">
        <f>КАЛЬКУЛЯЦИЯ!K251</f>
        <v>14500</v>
      </c>
    </row>
    <row r="237" spans="1:6" ht="40.5" customHeight="1">
      <c r="A237" s="492" t="s">
        <v>448</v>
      </c>
      <c r="B237" s="466" t="s">
        <v>1443</v>
      </c>
      <c r="C237" s="924" t="s">
        <v>1445</v>
      </c>
      <c r="D237" s="937"/>
      <c r="E237" s="349" t="s">
        <v>851</v>
      </c>
      <c r="F237" s="499">
        <f>КАЛЬКУЛЯЦИЯ!K252</f>
        <v>17500</v>
      </c>
    </row>
    <row r="238" spans="1:6" ht="17.25" customHeight="1">
      <c r="A238" s="492" t="s">
        <v>449</v>
      </c>
      <c r="B238" s="466" t="s">
        <v>1444</v>
      </c>
      <c r="C238" s="939" t="s">
        <v>1446</v>
      </c>
      <c r="D238" s="940"/>
      <c r="E238" s="349" t="s">
        <v>851</v>
      </c>
      <c r="F238" s="499">
        <f>КАЛЬКУЛЯЦИЯ!K253</f>
        <v>13700</v>
      </c>
    </row>
    <row r="239" spans="1:6" ht="17.25" customHeight="1">
      <c r="A239" s="492" t="s">
        <v>450</v>
      </c>
      <c r="B239" s="466" t="s">
        <v>1447</v>
      </c>
      <c r="C239" s="924" t="s">
        <v>783</v>
      </c>
      <c r="D239" s="937"/>
      <c r="E239" s="349" t="s">
        <v>851</v>
      </c>
      <c r="F239" s="499">
        <f>КАЛЬКУЛЯЦИЯ!K254</f>
        <v>3600</v>
      </c>
    </row>
    <row r="240" spans="1:6" ht="17.25" customHeight="1">
      <c r="A240" s="492" t="s">
        <v>1139</v>
      </c>
      <c r="B240" s="466" t="s">
        <v>1450</v>
      </c>
      <c r="C240" s="952" t="s">
        <v>1449</v>
      </c>
      <c r="D240" s="940"/>
      <c r="E240" s="349" t="s">
        <v>851</v>
      </c>
      <c r="F240" s="499">
        <f>КАЛЬКУЛЯЦИЯ!K255</f>
        <v>3000</v>
      </c>
    </row>
    <row r="241" spans="1:6" ht="17.25" customHeight="1">
      <c r="A241" s="492" t="s">
        <v>1556</v>
      </c>
      <c r="B241" s="466" t="s">
        <v>1448</v>
      </c>
      <c r="C241" s="939" t="s">
        <v>1451</v>
      </c>
      <c r="D241" s="940"/>
      <c r="E241" s="349" t="s">
        <v>851</v>
      </c>
      <c r="F241" s="499">
        <f>КАЛЬКУЛЯЦИЯ!K256</f>
        <v>3000</v>
      </c>
    </row>
    <row r="242" spans="1:6" ht="17.25" customHeight="1">
      <c r="A242" s="492" t="s">
        <v>1557</v>
      </c>
      <c r="B242" s="466" t="s">
        <v>1452</v>
      </c>
      <c r="C242" s="936" t="s">
        <v>1453</v>
      </c>
      <c r="D242" s="937"/>
      <c r="E242" s="349" t="s">
        <v>851</v>
      </c>
      <c r="F242" s="499">
        <f>КАЛЬКУЛЯЦИЯ!K257</f>
        <v>3200</v>
      </c>
    </row>
    <row r="243" spans="1:6" ht="17.25" customHeight="1">
      <c r="A243" s="492" t="s">
        <v>1558</v>
      </c>
      <c r="B243" s="466" t="s">
        <v>1454</v>
      </c>
      <c r="C243" s="936" t="s">
        <v>1462</v>
      </c>
      <c r="D243" s="937"/>
      <c r="E243" s="349" t="s">
        <v>851</v>
      </c>
      <c r="F243" s="499">
        <f>КАЛЬКУЛЯЦИЯ!K258</f>
        <v>10500</v>
      </c>
    </row>
    <row r="244" spans="1:6" ht="17.25" customHeight="1">
      <c r="A244" s="492" t="s">
        <v>1559</v>
      </c>
      <c r="B244" s="466" t="s">
        <v>1455</v>
      </c>
      <c r="C244" s="936" t="s">
        <v>788</v>
      </c>
      <c r="D244" s="937"/>
      <c r="E244" s="349" t="s">
        <v>851</v>
      </c>
      <c r="F244" s="499">
        <f>КАЛЬКУЛЯЦИЯ!K259</f>
        <v>10500</v>
      </c>
    </row>
    <row r="245" spans="1:6" ht="17.25" customHeight="1">
      <c r="A245" s="492" t="s">
        <v>1560</v>
      </c>
      <c r="B245" s="466" t="s">
        <v>1456</v>
      </c>
      <c r="C245" s="952" t="s">
        <v>1457</v>
      </c>
      <c r="D245" s="940"/>
      <c r="E245" s="349" t="s">
        <v>851</v>
      </c>
      <c r="F245" s="499">
        <f>КАЛЬКУЛЯЦИЯ!K260</f>
        <v>3200</v>
      </c>
    </row>
    <row r="246" spans="1:6" ht="17.25" customHeight="1">
      <c r="A246" s="492" t="s">
        <v>1561</v>
      </c>
      <c r="B246" s="466" t="s">
        <v>1458</v>
      </c>
      <c r="C246" s="952" t="s">
        <v>1459</v>
      </c>
      <c r="D246" s="940"/>
      <c r="E246" s="349" t="s">
        <v>851</v>
      </c>
      <c r="F246" s="499">
        <f>КАЛЬКУЛЯЦИЯ!K261</f>
        <v>3200</v>
      </c>
    </row>
    <row r="247" spans="1:6" ht="17.25" customHeight="1">
      <c r="A247" s="492" t="s">
        <v>1562</v>
      </c>
      <c r="B247" s="466" t="s">
        <v>1460</v>
      </c>
      <c r="C247" s="936" t="s">
        <v>1461</v>
      </c>
      <c r="D247" s="937"/>
      <c r="E247" s="349" t="s">
        <v>851</v>
      </c>
      <c r="F247" s="499">
        <f>КАЛЬКУЛЯЦИЯ!K262</f>
        <v>3200</v>
      </c>
    </row>
    <row r="248" spans="1:6" ht="17.25" customHeight="1">
      <c r="A248" s="492" t="s">
        <v>1563</v>
      </c>
      <c r="B248" s="466" t="s">
        <v>1464</v>
      </c>
      <c r="C248" s="952" t="s">
        <v>1463</v>
      </c>
      <c r="D248" s="940"/>
      <c r="E248" s="349" t="s">
        <v>851</v>
      </c>
      <c r="F248" s="499">
        <f>КАЛЬКУЛЯЦИЯ!K263</f>
        <v>3300</v>
      </c>
    </row>
    <row r="249" spans="1:6" ht="17.25" customHeight="1">
      <c r="A249" s="492" t="s">
        <v>1564</v>
      </c>
      <c r="B249" s="466" t="s">
        <v>1465</v>
      </c>
      <c r="C249" s="936" t="s">
        <v>1466</v>
      </c>
      <c r="D249" s="937"/>
      <c r="E249" s="349" t="s">
        <v>851</v>
      </c>
      <c r="F249" s="499">
        <f>КАЛЬКУЛЯЦИЯ!K264</f>
        <v>3700</v>
      </c>
    </row>
    <row r="250" spans="1:6" ht="17.25" customHeight="1">
      <c r="A250" s="492" t="s">
        <v>1565</v>
      </c>
      <c r="B250" s="466" t="s">
        <v>1467</v>
      </c>
      <c r="C250" s="936" t="s">
        <v>1468</v>
      </c>
      <c r="D250" s="937"/>
      <c r="E250" s="349" t="s">
        <v>851</v>
      </c>
      <c r="F250" s="499">
        <f>КАЛЬКУЛЯЦИЯ!K265</f>
        <v>3000</v>
      </c>
    </row>
    <row r="251" spans="1:6" ht="17.25" customHeight="1">
      <c r="A251" s="492" t="s">
        <v>1566</v>
      </c>
      <c r="B251" s="466" t="s">
        <v>1469</v>
      </c>
      <c r="C251" s="936" t="s">
        <v>1470</v>
      </c>
      <c r="D251" s="937"/>
      <c r="E251" s="349" t="s">
        <v>851</v>
      </c>
      <c r="F251" s="499">
        <f>КАЛЬКУЛЯЦИЯ!K266</f>
        <v>3200</v>
      </c>
    </row>
    <row r="252" spans="1:6" ht="17.25" customHeight="1">
      <c r="A252" s="492" t="s">
        <v>1567</v>
      </c>
      <c r="B252" s="466" t="s">
        <v>1471</v>
      </c>
      <c r="C252" s="952" t="s">
        <v>1472</v>
      </c>
      <c r="D252" s="940"/>
      <c r="E252" s="349" t="s">
        <v>851</v>
      </c>
      <c r="F252" s="499">
        <f>КАЛЬКУЛЯЦИЯ!K267</f>
        <v>2700</v>
      </c>
    </row>
    <row r="253" spans="1:6" ht="17.25" customHeight="1">
      <c r="A253" s="492" t="s">
        <v>1568</v>
      </c>
      <c r="B253" s="466" t="s">
        <v>1473</v>
      </c>
      <c r="C253" s="924" t="s">
        <v>1474</v>
      </c>
      <c r="D253" s="937"/>
      <c r="E253" s="349" t="s">
        <v>851</v>
      </c>
      <c r="F253" s="499">
        <f>КАЛЬКУЛЯЦИЯ!K268</f>
        <v>3200</v>
      </c>
    </row>
    <row r="254" spans="1:6" ht="17.25" customHeight="1">
      <c r="A254" s="492" t="s">
        <v>1569</v>
      </c>
      <c r="B254" s="466" t="s">
        <v>1475</v>
      </c>
      <c r="C254" s="939" t="s">
        <v>628</v>
      </c>
      <c r="D254" s="940"/>
      <c r="E254" s="349" t="s">
        <v>851</v>
      </c>
      <c r="F254" s="499">
        <f>КАЛЬКУЛЯЦИЯ!K269</f>
        <v>3200</v>
      </c>
    </row>
    <row r="255" spans="1:6" ht="20.25" customHeight="1">
      <c r="A255" s="492" t="s">
        <v>1570</v>
      </c>
      <c r="B255" s="466" t="s">
        <v>1476</v>
      </c>
      <c r="C255" s="924" t="s">
        <v>1477</v>
      </c>
      <c r="D255" s="937"/>
      <c r="E255" s="355" t="s">
        <v>851</v>
      </c>
      <c r="F255" s="505">
        <f>КАЛЬКУЛЯЦИЯ!K270</f>
        <v>3200</v>
      </c>
    </row>
    <row r="256" spans="1:6" ht="33" customHeight="1">
      <c r="A256" s="486"/>
      <c r="B256" s="987" t="s">
        <v>845</v>
      </c>
      <c r="C256" s="821"/>
      <c r="D256" s="821"/>
      <c r="E256" s="821"/>
      <c r="F256" s="821"/>
    </row>
    <row r="257" spans="1:6" ht="59.25" customHeight="1">
      <c r="A257" s="492" t="s">
        <v>1571</v>
      </c>
      <c r="B257" s="466" t="s">
        <v>1478</v>
      </c>
      <c r="C257" s="988" t="s">
        <v>1099</v>
      </c>
      <c r="D257" s="989"/>
      <c r="E257" s="352" t="s">
        <v>850</v>
      </c>
      <c r="F257" s="498">
        <f>КАЛЬКУЛЯЦИЯ!K271</f>
        <v>1580</v>
      </c>
    </row>
    <row r="258" spans="1:6" ht="58.5" customHeight="1">
      <c r="A258" s="492" t="s">
        <v>1572</v>
      </c>
      <c r="B258" s="466" t="s">
        <v>1480</v>
      </c>
      <c r="C258" s="988" t="s">
        <v>1100</v>
      </c>
      <c r="D258" s="989"/>
      <c r="E258" s="352" t="s">
        <v>850</v>
      </c>
      <c r="F258" s="498">
        <f>стационар!L60</f>
        <v>1580</v>
      </c>
    </row>
    <row r="259" spans="1:6" ht="57" customHeight="1">
      <c r="A259" s="492" t="s">
        <v>1573</v>
      </c>
      <c r="B259" s="466" t="s">
        <v>1481</v>
      </c>
      <c r="C259" s="988" t="s">
        <v>1101</v>
      </c>
      <c r="D259" s="989"/>
      <c r="E259" s="352" t="s">
        <v>850</v>
      </c>
      <c r="F259" s="498">
        <f>стационар!L60</f>
        <v>1580</v>
      </c>
    </row>
    <row r="260" spans="1:6" ht="59.25" customHeight="1">
      <c r="A260" s="492" t="s">
        <v>1574</v>
      </c>
      <c r="B260" s="466" t="s">
        <v>1482</v>
      </c>
      <c r="C260" s="988" t="s">
        <v>1102</v>
      </c>
      <c r="D260" s="989"/>
      <c r="E260" s="352" t="s">
        <v>850</v>
      </c>
      <c r="F260" s="498">
        <f>стационар!L60</f>
        <v>1580</v>
      </c>
    </row>
    <row r="261" spans="1:6" ht="15.75" customHeight="1">
      <c r="A261" s="486"/>
      <c r="B261" s="869" t="s">
        <v>846</v>
      </c>
      <c r="C261" s="869"/>
      <c r="D261" s="869"/>
      <c r="E261" s="869"/>
      <c r="F261" s="869"/>
    </row>
    <row r="262" spans="1:6" ht="15.75" customHeight="1">
      <c r="A262" s="486"/>
      <c r="B262" s="784" t="s">
        <v>1103</v>
      </c>
      <c r="C262" s="784"/>
      <c r="D262" s="784"/>
      <c r="E262" s="784"/>
      <c r="F262" s="784"/>
    </row>
    <row r="263" spans="1:6" ht="15.75" customHeight="1">
      <c r="A263" s="486"/>
      <c r="B263" s="808" t="s">
        <v>1516</v>
      </c>
      <c r="C263" s="808"/>
      <c r="D263" s="808"/>
      <c r="E263" s="808"/>
      <c r="F263" s="871"/>
    </row>
    <row r="264" spans="1:6" ht="21" customHeight="1">
      <c r="A264" s="492" t="s">
        <v>575</v>
      </c>
      <c r="B264" s="466" t="s">
        <v>1483</v>
      </c>
      <c r="C264" s="938" t="s">
        <v>1104</v>
      </c>
      <c r="D264" s="937"/>
      <c r="E264" s="349"/>
      <c r="F264" s="499">
        <f>КАЛЬКУЛЯЦИЯ!K276</f>
        <v>750</v>
      </c>
    </row>
    <row r="265" spans="1:6" ht="18" customHeight="1">
      <c r="A265" s="492" t="s">
        <v>514</v>
      </c>
      <c r="B265" s="466" t="s">
        <v>1484</v>
      </c>
      <c r="C265" s="938" t="s">
        <v>1105</v>
      </c>
      <c r="D265" s="937"/>
      <c r="E265" s="349"/>
      <c r="F265" s="499">
        <f>КАЛЬКУЛЯЦИЯ!K277</f>
        <v>2000</v>
      </c>
    </row>
    <row r="266" spans="1:6" ht="23.25" customHeight="1">
      <c r="A266" s="492" t="s">
        <v>698</v>
      </c>
      <c r="B266" s="466" t="s">
        <v>1485</v>
      </c>
      <c r="C266" s="938" t="s">
        <v>1106</v>
      </c>
      <c r="D266" s="937"/>
      <c r="E266" s="355"/>
      <c r="F266" s="505">
        <f>КАЛЬКУЛЯЦИЯ!K278</f>
        <v>1250</v>
      </c>
    </row>
    <row r="267" spans="1:6" ht="15.75" customHeight="1">
      <c r="A267" s="486"/>
      <c r="B267" s="867" t="s">
        <v>1517</v>
      </c>
      <c r="C267" s="867"/>
      <c r="D267" s="867"/>
      <c r="E267" s="867"/>
      <c r="F267" s="867"/>
    </row>
    <row r="268" spans="1:6" ht="35.25" customHeight="1">
      <c r="A268" s="492" t="s">
        <v>847</v>
      </c>
      <c r="B268" s="461" t="s">
        <v>1486</v>
      </c>
      <c r="C268" s="985" t="s">
        <v>1162</v>
      </c>
      <c r="D268" s="986"/>
      <c r="E268" s="9" t="s">
        <v>1529</v>
      </c>
      <c r="F268" s="506">
        <f>КАЛЬКУЛЯЦИЯ!K280</f>
        <v>1000</v>
      </c>
    </row>
    <row r="269" spans="1:6" ht="19.5">
      <c r="A269" s="486"/>
      <c r="B269" s="970" t="s">
        <v>1518</v>
      </c>
      <c r="C269" s="834"/>
      <c r="D269" s="834"/>
      <c r="E269" s="834"/>
      <c r="F269" s="835"/>
    </row>
    <row r="270" spans="1:6" ht="63" customHeight="1">
      <c r="A270" s="486"/>
      <c r="B270" s="971" t="s">
        <v>1519</v>
      </c>
      <c r="C270" s="791"/>
      <c r="D270" s="791"/>
      <c r="E270" s="791"/>
      <c r="F270" s="792"/>
    </row>
    <row r="271" spans="1:6" ht="19.5" customHeight="1">
      <c r="A271" s="490"/>
      <c r="B271" s="935" t="s">
        <v>1509</v>
      </c>
      <c r="C271" s="788"/>
      <c r="D271" s="788"/>
      <c r="E271" s="788"/>
      <c r="F271" s="789"/>
    </row>
    <row r="272" spans="1:6" ht="19.5" customHeight="1">
      <c r="A272" s="492" t="s">
        <v>1180</v>
      </c>
      <c r="B272" s="472" t="s">
        <v>1361</v>
      </c>
      <c r="C272" s="945" t="s">
        <v>1362</v>
      </c>
      <c r="D272" s="950"/>
      <c r="E272" s="155"/>
      <c r="F272" s="501">
        <f>КАЛЬКУЛЯЦИЯ!K191</f>
        <v>200</v>
      </c>
    </row>
    <row r="273" spans="1:6" ht="20.25" customHeight="1">
      <c r="A273" s="492" t="s">
        <v>1575</v>
      </c>
      <c r="B273" s="472" t="s">
        <v>1373</v>
      </c>
      <c r="C273" s="945" t="s">
        <v>1496</v>
      </c>
      <c r="D273" s="950"/>
      <c r="E273" s="155"/>
      <c r="F273" s="501">
        <f>КАЛЬКУЛЯЦИЯ!K194</f>
        <v>200</v>
      </c>
    </row>
    <row r="274" spans="1:6" ht="36" customHeight="1">
      <c r="A274" s="492" t="s">
        <v>1576</v>
      </c>
      <c r="B274" s="472" t="s">
        <v>1374</v>
      </c>
      <c r="C274" s="945" t="s">
        <v>1500</v>
      </c>
      <c r="D274" s="950"/>
      <c r="E274" s="155"/>
      <c r="F274" s="501">
        <f>КАЛЬКУЛЯЦИЯ!K195</f>
        <v>200</v>
      </c>
    </row>
    <row r="275" spans="1:6" ht="18.75" customHeight="1">
      <c r="A275" s="492" t="s">
        <v>1577</v>
      </c>
      <c r="B275" s="472" t="s">
        <v>1366</v>
      </c>
      <c r="C275" s="945" t="s">
        <v>1532</v>
      </c>
      <c r="D275" s="950"/>
      <c r="E275" s="155"/>
      <c r="F275" s="501">
        <f>КАЛЬКУЛЯЦИЯ!K190</f>
        <v>200</v>
      </c>
    </row>
    <row r="276" spans="1:6" ht="22.5" customHeight="1">
      <c r="A276" s="492" t="s">
        <v>1578</v>
      </c>
      <c r="B276" s="472" t="s">
        <v>1353</v>
      </c>
      <c r="C276" s="945" t="s">
        <v>1354</v>
      </c>
      <c r="D276" s="950"/>
      <c r="E276" s="155"/>
      <c r="F276" s="501">
        <f>КАЛЬКУЛЯЦИЯ!K187</f>
        <v>200</v>
      </c>
    </row>
    <row r="277" spans="1:6" ht="38.25" customHeight="1">
      <c r="A277" s="492" t="s">
        <v>1579</v>
      </c>
      <c r="B277" s="472" t="s">
        <v>1355</v>
      </c>
      <c r="C277" s="945" t="s">
        <v>1356</v>
      </c>
      <c r="D277" s="950"/>
      <c r="E277" s="155"/>
      <c r="F277" s="501">
        <f>КАЛЬКУЛЯЦИЯ!K192</f>
        <v>200</v>
      </c>
    </row>
    <row r="278" spans="1:6" ht="24.75" customHeight="1">
      <c r="A278" s="492" t="s">
        <v>1580</v>
      </c>
      <c r="B278" s="472" t="s">
        <v>1357</v>
      </c>
      <c r="C278" s="945" t="s">
        <v>1358</v>
      </c>
      <c r="D278" s="950"/>
      <c r="E278" s="155"/>
      <c r="F278" s="501">
        <f>КАЛЬКУЛЯЦИЯ!K189</f>
        <v>200</v>
      </c>
    </row>
    <row r="279" spans="1:6" ht="22.5" customHeight="1">
      <c r="A279" s="492" t="s">
        <v>1581</v>
      </c>
      <c r="B279" s="472" t="s">
        <v>1367</v>
      </c>
      <c r="C279" s="945" t="s">
        <v>1368</v>
      </c>
      <c r="D279" s="950"/>
      <c r="E279" s="155"/>
      <c r="F279" s="501">
        <f>КАЛЬКУЛЯЦИЯ!K192</f>
        <v>200</v>
      </c>
    </row>
    <row r="280" spans="1:6" ht="37.5" customHeight="1">
      <c r="A280" s="492" t="s">
        <v>1582</v>
      </c>
      <c r="B280" s="472" t="s">
        <v>1375</v>
      </c>
      <c r="C280" s="945" t="s">
        <v>1376</v>
      </c>
      <c r="D280" s="950"/>
      <c r="E280" s="155"/>
      <c r="F280" s="501">
        <f>КАЛЬКУЛЯЦИЯ!K196</f>
        <v>200</v>
      </c>
    </row>
    <row r="281" spans="1:6" ht="38.25" customHeight="1">
      <c r="A281" s="492" t="s">
        <v>1583</v>
      </c>
      <c r="B281" s="472" t="s">
        <v>1370</v>
      </c>
      <c r="C281" s="945" t="s">
        <v>1499</v>
      </c>
      <c r="D281" s="950"/>
      <c r="E281" s="155"/>
      <c r="F281" s="501">
        <f>КАЛЬКУЛЯЦИЯ!K193</f>
        <v>200</v>
      </c>
    </row>
    <row r="282" spans="1:6" ht="15.75" customHeight="1">
      <c r="A282" s="492" t="s">
        <v>437</v>
      </c>
      <c r="B282" s="467" t="s">
        <v>1211</v>
      </c>
      <c r="C282" s="481" t="s">
        <v>920</v>
      </c>
      <c r="D282" s="482"/>
      <c r="E282" s="155"/>
      <c r="F282" s="501">
        <f>КАЛЬКУЛЯЦИЯ!K16</f>
        <v>290</v>
      </c>
    </row>
    <row r="283" spans="1:6" ht="15.75" customHeight="1">
      <c r="A283" s="492" t="s">
        <v>1585</v>
      </c>
      <c r="B283" s="466" t="s">
        <v>1222</v>
      </c>
      <c r="C283" s="481" t="s">
        <v>930</v>
      </c>
      <c r="D283" s="480"/>
      <c r="E283" s="155"/>
      <c r="F283" s="501">
        <f>'прайс новыми кодами'!F33</f>
        <v>400</v>
      </c>
    </row>
    <row r="284" spans="1:6" ht="15.75" customHeight="1">
      <c r="A284" s="492" t="s">
        <v>204</v>
      </c>
      <c r="B284" s="466" t="s">
        <v>1226</v>
      </c>
      <c r="C284" s="481" t="s">
        <v>934</v>
      </c>
      <c r="D284" s="480"/>
      <c r="E284" s="155"/>
      <c r="F284" s="501">
        <f>F37</f>
        <v>400</v>
      </c>
    </row>
    <row r="285" spans="1:6" ht="15.75" customHeight="1">
      <c r="A285" s="492" t="s">
        <v>169</v>
      </c>
      <c r="B285" s="466" t="s">
        <v>1488</v>
      </c>
      <c r="C285" s="481" t="s">
        <v>1489</v>
      </c>
      <c r="D285" s="482"/>
      <c r="E285" s="444"/>
      <c r="F285" s="507">
        <f>F12</f>
        <v>400</v>
      </c>
    </row>
    <row r="286" spans="1:6" ht="15.75" customHeight="1">
      <c r="A286" s="492" t="s">
        <v>205</v>
      </c>
      <c r="B286" s="466" t="s">
        <v>1227</v>
      </c>
      <c r="C286" s="924" t="s">
        <v>935</v>
      </c>
      <c r="D286" s="950"/>
      <c r="E286" s="444"/>
      <c r="F286" s="508">
        <f>F38</f>
        <v>370</v>
      </c>
    </row>
    <row r="287" spans="1:6" ht="15.75" customHeight="1">
      <c r="A287" s="492" t="s">
        <v>208</v>
      </c>
      <c r="B287" s="466" t="s">
        <v>1256</v>
      </c>
      <c r="C287" s="481" t="s">
        <v>966</v>
      </c>
      <c r="D287" s="480"/>
      <c r="E287" s="444"/>
      <c r="F287" s="508">
        <f>'прайс новыми кодами'!F68</f>
        <v>170</v>
      </c>
    </row>
    <row r="288" spans="1:6" ht="35.25" customHeight="1">
      <c r="A288" s="492" t="s">
        <v>653</v>
      </c>
      <c r="B288" s="466" t="s">
        <v>1297</v>
      </c>
      <c r="C288" s="938" t="s">
        <v>1007</v>
      </c>
      <c r="D288" s="950"/>
      <c r="E288" s="444"/>
      <c r="F288" s="508">
        <f>F110</f>
        <v>1300</v>
      </c>
    </row>
    <row r="289" spans="1:6" ht="39.75" customHeight="1">
      <c r="A289" s="492" t="s">
        <v>253</v>
      </c>
      <c r="B289" s="466" t="s">
        <v>1283</v>
      </c>
      <c r="C289" s="938" t="s">
        <v>995</v>
      </c>
      <c r="D289" s="950"/>
      <c r="E289" s="444"/>
      <c r="F289" s="508">
        <f>F96</f>
        <v>480</v>
      </c>
    </row>
    <row r="290" spans="1:6" ht="36.75" customHeight="1">
      <c r="A290" s="492" t="s">
        <v>577</v>
      </c>
      <c r="B290" s="466" t="s">
        <v>1203</v>
      </c>
      <c r="C290" s="924" t="s">
        <v>911</v>
      </c>
      <c r="D290" s="795"/>
      <c r="E290" s="444"/>
      <c r="F290" s="508">
        <f>F13</f>
        <v>1150</v>
      </c>
    </row>
    <row r="291" spans="1:6" ht="18.75">
      <c r="A291" s="492" t="s">
        <v>768</v>
      </c>
      <c r="B291" s="472" t="s">
        <v>1386</v>
      </c>
      <c r="C291" s="972" t="s">
        <v>1065</v>
      </c>
      <c r="D291" s="950"/>
      <c r="E291" s="444"/>
      <c r="F291" s="508">
        <f>F185</f>
        <v>230</v>
      </c>
    </row>
    <row r="292" spans="1:6" ht="15.75" customHeight="1">
      <c r="A292" s="492" t="s">
        <v>215</v>
      </c>
      <c r="B292" s="466" t="s">
        <v>1205</v>
      </c>
      <c r="C292" s="481" t="s">
        <v>914</v>
      </c>
      <c r="D292" s="482"/>
      <c r="E292" s="444"/>
      <c r="F292" s="508">
        <f>F15</f>
        <v>520</v>
      </c>
    </row>
    <row r="293" spans="1:6" ht="18.75">
      <c r="A293" s="492" t="s">
        <v>913</v>
      </c>
      <c r="B293" s="467" t="s">
        <v>1208</v>
      </c>
      <c r="C293" s="483" t="s">
        <v>915</v>
      </c>
      <c r="D293" s="478"/>
      <c r="E293" s="444"/>
      <c r="F293" s="508">
        <f>F18</f>
        <v>490</v>
      </c>
    </row>
    <row r="294" spans="1:6" ht="39" customHeight="1">
      <c r="A294" s="492" t="s">
        <v>634</v>
      </c>
      <c r="B294" s="469" t="s">
        <v>1214</v>
      </c>
      <c r="C294" s="938" t="s">
        <v>581</v>
      </c>
      <c r="D294" s="950"/>
      <c r="E294" s="444"/>
      <c r="F294" s="508">
        <f>F25</f>
        <v>400</v>
      </c>
    </row>
    <row r="295" spans="1:6" ht="43.5" customHeight="1">
      <c r="A295" s="492" t="s">
        <v>635</v>
      </c>
      <c r="B295" s="469" t="s">
        <v>1215</v>
      </c>
      <c r="C295" s="938" t="s">
        <v>924</v>
      </c>
      <c r="D295" s="950"/>
      <c r="E295" s="444"/>
      <c r="F295" s="508">
        <f>F26</f>
        <v>390</v>
      </c>
    </row>
    <row r="296" spans="1:6" ht="41.25" customHeight="1">
      <c r="A296" s="492" t="s">
        <v>438</v>
      </c>
      <c r="B296" s="469" t="s">
        <v>1216</v>
      </c>
      <c r="C296" s="938" t="s">
        <v>923</v>
      </c>
      <c r="D296" s="950"/>
      <c r="E296" s="444"/>
      <c r="F296" s="508">
        <f>F27</f>
        <v>420</v>
      </c>
    </row>
    <row r="297" spans="1:6" ht="39.75" customHeight="1">
      <c r="A297" s="492" t="s">
        <v>439</v>
      </c>
      <c r="B297" s="469" t="s">
        <v>1217</v>
      </c>
      <c r="C297" s="938" t="s">
        <v>925</v>
      </c>
      <c r="D297" s="950"/>
      <c r="E297" s="444"/>
      <c r="F297" s="508">
        <f>F28</f>
        <v>380</v>
      </c>
    </row>
    <row r="298" spans="1:6" ht="36.75" customHeight="1">
      <c r="A298" s="492" t="s">
        <v>229</v>
      </c>
      <c r="B298" s="466" t="s">
        <v>1236</v>
      </c>
      <c r="C298" s="924" t="s">
        <v>943</v>
      </c>
      <c r="D298" s="795"/>
      <c r="E298" s="444"/>
      <c r="F298" s="508">
        <f>F47</f>
        <v>350</v>
      </c>
    </row>
    <row r="299" spans="1:6" ht="18.75">
      <c r="A299" s="492" t="s">
        <v>230</v>
      </c>
      <c r="B299" s="466" t="s">
        <v>1237</v>
      </c>
      <c r="C299" s="924" t="s">
        <v>944</v>
      </c>
      <c r="D299" s="950"/>
      <c r="E299" s="444"/>
      <c r="F299" s="508">
        <f>F48</f>
        <v>350</v>
      </c>
    </row>
    <row r="300" spans="1:6" ht="38.25" customHeight="1">
      <c r="A300" s="492" t="s">
        <v>239</v>
      </c>
      <c r="B300" s="466" t="s">
        <v>1244</v>
      </c>
      <c r="C300" s="924" t="s">
        <v>954</v>
      </c>
      <c r="D300" s="795"/>
      <c r="E300" s="444"/>
      <c r="F300" s="508">
        <f>F55</f>
        <v>530</v>
      </c>
    </row>
    <row r="301" spans="1:6" ht="38.25" customHeight="1">
      <c r="A301" s="492" t="s">
        <v>194</v>
      </c>
      <c r="B301" s="472" t="s">
        <v>1381</v>
      </c>
      <c r="C301" s="945" t="s">
        <v>1060</v>
      </c>
      <c r="D301" s="950"/>
      <c r="E301" s="444"/>
      <c r="F301" s="508">
        <f>F180</f>
        <v>60</v>
      </c>
    </row>
    <row r="302" spans="1:6" ht="22.5" customHeight="1">
      <c r="A302" s="492" t="s">
        <v>685</v>
      </c>
      <c r="B302" s="472" t="s">
        <v>1382</v>
      </c>
      <c r="C302" s="945" t="s">
        <v>1061</v>
      </c>
      <c r="D302" s="946"/>
      <c r="E302" s="444"/>
      <c r="F302" s="508">
        <f>F181</f>
        <v>50</v>
      </c>
    </row>
    <row r="303" spans="1:6" ht="18.75">
      <c r="A303" s="492"/>
      <c r="B303" s="915" t="s">
        <v>1510</v>
      </c>
      <c r="C303" s="901"/>
      <c r="D303" s="901"/>
      <c r="E303" s="889"/>
      <c r="F303" s="890"/>
    </row>
    <row r="304" spans="1:6" ht="18.75">
      <c r="A304" s="492" t="s">
        <v>1180</v>
      </c>
      <c r="B304" s="472" t="s">
        <v>1361</v>
      </c>
      <c r="C304" s="945" t="s">
        <v>1362</v>
      </c>
      <c r="D304" s="946"/>
      <c r="E304" s="444"/>
      <c r="F304" s="508">
        <f>F272</f>
        <v>200</v>
      </c>
    </row>
    <row r="305" spans="1:6" ht="18.75">
      <c r="A305" s="492" t="s">
        <v>1575</v>
      </c>
      <c r="B305" s="472" t="s">
        <v>1373</v>
      </c>
      <c r="C305" s="945" t="s">
        <v>1496</v>
      </c>
      <c r="D305" s="946"/>
      <c r="E305" s="444"/>
      <c r="F305" s="508">
        <f>F273</f>
        <v>200</v>
      </c>
    </row>
    <row r="306" spans="1:6" ht="39.75" customHeight="1">
      <c r="A306" s="492" t="s">
        <v>1576</v>
      </c>
      <c r="B306" s="472" t="s">
        <v>1374</v>
      </c>
      <c r="C306" s="945" t="s">
        <v>1500</v>
      </c>
      <c r="D306" s="946"/>
      <c r="E306" s="444"/>
      <c r="F306" s="508">
        <f>F274</f>
        <v>200</v>
      </c>
    </row>
    <row r="307" spans="1:6" ht="36" customHeight="1">
      <c r="A307" s="492" t="s">
        <v>1584</v>
      </c>
      <c r="B307" s="472" t="s">
        <v>1379</v>
      </c>
      <c r="C307" s="945" t="s">
        <v>1380</v>
      </c>
      <c r="D307" s="946"/>
      <c r="E307" s="444"/>
      <c r="F307" s="508">
        <f>КАЛЬКУЛЯЦИЯ!K197</f>
        <v>200</v>
      </c>
    </row>
    <row r="308" spans="1:6" ht="18.75">
      <c r="A308" s="492" t="s">
        <v>1578</v>
      </c>
      <c r="B308" s="472" t="s">
        <v>1353</v>
      </c>
      <c r="C308" s="945" t="s">
        <v>1354</v>
      </c>
      <c r="D308" s="946"/>
      <c r="E308" s="444"/>
      <c r="F308" s="508">
        <f t="shared" ref="F308:F319" si="0">F276</f>
        <v>200</v>
      </c>
    </row>
    <row r="309" spans="1:6" ht="39" customHeight="1">
      <c r="A309" s="492" t="s">
        <v>1579</v>
      </c>
      <c r="B309" s="472" t="s">
        <v>1355</v>
      </c>
      <c r="C309" s="945" t="s">
        <v>1356</v>
      </c>
      <c r="D309" s="946"/>
      <c r="E309" s="444"/>
      <c r="F309" s="508">
        <f t="shared" si="0"/>
        <v>200</v>
      </c>
    </row>
    <row r="310" spans="1:6" ht="18.75">
      <c r="A310" s="492" t="s">
        <v>1580</v>
      </c>
      <c r="B310" s="472" t="s">
        <v>1357</v>
      </c>
      <c r="C310" s="945" t="s">
        <v>1358</v>
      </c>
      <c r="D310" s="946"/>
      <c r="E310" s="444"/>
      <c r="F310" s="508">
        <f t="shared" si="0"/>
        <v>200</v>
      </c>
    </row>
    <row r="311" spans="1:6" ht="18.75">
      <c r="A311" s="492" t="s">
        <v>1581</v>
      </c>
      <c r="B311" s="472" t="s">
        <v>1367</v>
      </c>
      <c r="C311" s="945" t="s">
        <v>1368</v>
      </c>
      <c r="D311" s="946"/>
      <c r="E311" s="444"/>
      <c r="F311" s="508">
        <f t="shared" si="0"/>
        <v>200</v>
      </c>
    </row>
    <row r="312" spans="1:6" ht="36" customHeight="1">
      <c r="A312" s="492" t="s">
        <v>1582</v>
      </c>
      <c r="B312" s="472" t="s">
        <v>1375</v>
      </c>
      <c r="C312" s="945" t="s">
        <v>1376</v>
      </c>
      <c r="D312" s="946"/>
      <c r="E312" s="444"/>
      <c r="F312" s="508">
        <f t="shared" si="0"/>
        <v>200</v>
      </c>
    </row>
    <row r="313" spans="1:6" ht="35.25" customHeight="1">
      <c r="A313" s="492" t="s">
        <v>1583</v>
      </c>
      <c r="B313" s="472" t="s">
        <v>1370</v>
      </c>
      <c r="C313" s="945" t="s">
        <v>1499</v>
      </c>
      <c r="D313" s="946"/>
      <c r="E313" s="444"/>
      <c r="F313" s="508">
        <f t="shared" si="0"/>
        <v>200</v>
      </c>
    </row>
    <row r="314" spans="1:6" ht="18.75">
      <c r="A314" s="492" t="s">
        <v>437</v>
      </c>
      <c r="B314" s="466" t="s">
        <v>1211</v>
      </c>
      <c r="C314" s="939" t="s">
        <v>920</v>
      </c>
      <c r="D314" s="947"/>
      <c r="E314" s="444"/>
      <c r="F314" s="508">
        <f t="shared" si="0"/>
        <v>290</v>
      </c>
    </row>
    <row r="315" spans="1:6" ht="18.75">
      <c r="A315" s="492" t="s">
        <v>1585</v>
      </c>
      <c r="B315" s="466" t="s">
        <v>1222</v>
      </c>
      <c r="C315" s="939" t="s">
        <v>930</v>
      </c>
      <c r="D315" s="940"/>
      <c r="E315" s="444"/>
      <c r="F315" s="508">
        <f t="shared" si="0"/>
        <v>400</v>
      </c>
    </row>
    <row r="316" spans="1:6" ht="18.75">
      <c r="A316" s="494" t="s">
        <v>204</v>
      </c>
      <c r="B316" s="466" t="s">
        <v>1226</v>
      </c>
      <c r="C316" s="939" t="s">
        <v>934</v>
      </c>
      <c r="D316" s="940"/>
      <c r="E316" s="444"/>
      <c r="F316" s="508">
        <f t="shared" si="0"/>
        <v>400</v>
      </c>
    </row>
    <row r="317" spans="1:6" ht="18.75">
      <c r="A317" s="494" t="s">
        <v>169</v>
      </c>
      <c r="B317" s="466" t="s">
        <v>1488</v>
      </c>
      <c r="C317" s="939" t="s">
        <v>1489</v>
      </c>
      <c r="D317" s="947"/>
      <c r="E317" s="444"/>
      <c r="F317" s="507">
        <f t="shared" si="0"/>
        <v>400</v>
      </c>
    </row>
    <row r="318" spans="1:6" ht="18.75">
      <c r="A318" s="494" t="s">
        <v>205</v>
      </c>
      <c r="B318" s="466" t="s">
        <v>1227</v>
      </c>
      <c r="C318" s="924" t="s">
        <v>935</v>
      </c>
      <c r="D318" s="937"/>
      <c r="E318" s="444"/>
      <c r="F318" s="508">
        <f t="shared" si="0"/>
        <v>370</v>
      </c>
    </row>
    <row r="319" spans="1:6" ht="18.75">
      <c r="A319" s="494" t="s">
        <v>208</v>
      </c>
      <c r="B319" s="466" t="s">
        <v>1256</v>
      </c>
      <c r="C319" s="939" t="s">
        <v>966</v>
      </c>
      <c r="D319" s="940"/>
      <c r="E319" s="444"/>
      <c r="F319" s="508">
        <f t="shared" si="0"/>
        <v>170</v>
      </c>
    </row>
    <row r="320" spans="1:6" ht="20.25" customHeight="1">
      <c r="A320" s="494" t="s">
        <v>196</v>
      </c>
      <c r="B320" s="470" t="s">
        <v>1219</v>
      </c>
      <c r="C320" s="936" t="s">
        <v>1218</v>
      </c>
      <c r="D320" s="937"/>
      <c r="E320" s="444"/>
      <c r="F320" s="508">
        <f>F30</f>
        <v>400</v>
      </c>
    </row>
    <row r="321" spans="1:6" ht="39.75" customHeight="1">
      <c r="A321" s="494" t="s">
        <v>632</v>
      </c>
      <c r="B321" s="469" t="s">
        <v>1213</v>
      </c>
      <c r="C321" s="938" t="s">
        <v>922</v>
      </c>
      <c r="D321" s="937"/>
      <c r="E321" s="444"/>
      <c r="F321" s="508">
        <f>F24</f>
        <v>330</v>
      </c>
    </row>
    <row r="322" spans="1:6" ht="37.5" customHeight="1">
      <c r="A322" s="494" t="s">
        <v>654</v>
      </c>
      <c r="B322" s="466" t="s">
        <v>1298</v>
      </c>
      <c r="C322" s="938" t="s">
        <v>1008</v>
      </c>
      <c r="D322" s="937"/>
      <c r="E322" s="444"/>
      <c r="F322" s="508">
        <f>F111</f>
        <v>770</v>
      </c>
    </row>
    <row r="323" spans="1:6" ht="18.75">
      <c r="A323" s="494" t="s">
        <v>668</v>
      </c>
      <c r="B323" s="466" t="s">
        <v>1329</v>
      </c>
      <c r="C323" s="966" t="s">
        <v>101</v>
      </c>
      <c r="D323" s="940"/>
      <c r="E323" s="444"/>
      <c r="F323" s="508">
        <f>F140</f>
        <v>850</v>
      </c>
    </row>
    <row r="324" spans="1:6" ht="40.5" customHeight="1">
      <c r="A324" s="494" t="s">
        <v>653</v>
      </c>
      <c r="B324" s="466" t="s">
        <v>1297</v>
      </c>
      <c r="C324" s="938" t="s">
        <v>1007</v>
      </c>
      <c r="D324" s="937"/>
      <c r="E324" s="444"/>
      <c r="F324" s="508">
        <f t="shared" ref="F324:F337" si="1">F288</f>
        <v>1300</v>
      </c>
    </row>
    <row r="325" spans="1:6" ht="38.25" customHeight="1">
      <c r="A325" s="494" t="s">
        <v>253</v>
      </c>
      <c r="B325" s="466" t="s">
        <v>1283</v>
      </c>
      <c r="C325" s="962" t="s">
        <v>995</v>
      </c>
      <c r="D325" s="963"/>
      <c r="E325" s="444"/>
      <c r="F325" s="508">
        <f t="shared" si="1"/>
        <v>480</v>
      </c>
    </row>
    <row r="326" spans="1:6" ht="36.75" customHeight="1">
      <c r="A326" s="494" t="s">
        <v>577</v>
      </c>
      <c r="B326" s="466" t="s">
        <v>1203</v>
      </c>
      <c r="C326" s="924" t="s">
        <v>911</v>
      </c>
      <c r="D326" s="951"/>
      <c r="E326" s="444"/>
      <c r="F326" s="508">
        <f t="shared" si="1"/>
        <v>1150</v>
      </c>
    </row>
    <row r="327" spans="1:6" ht="18.75">
      <c r="A327" s="494" t="s">
        <v>768</v>
      </c>
      <c r="B327" s="472" t="s">
        <v>1386</v>
      </c>
      <c r="C327" s="972" t="s">
        <v>1065</v>
      </c>
      <c r="D327" s="946"/>
      <c r="E327" s="444"/>
      <c r="F327" s="508">
        <f t="shared" si="1"/>
        <v>230</v>
      </c>
    </row>
    <row r="328" spans="1:6" ht="18.75">
      <c r="A328" s="494" t="s">
        <v>215</v>
      </c>
      <c r="B328" s="466" t="s">
        <v>1205</v>
      </c>
      <c r="C328" s="939" t="s">
        <v>914</v>
      </c>
      <c r="D328" s="947"/>
      <c r="E328" s="444"/>
      <c r="F328" s="508">
        <f t="shared" si="1"/>
        <v>520</v>
      </c>
    </row>
    <row r="329" spans="1:6" ht="18.75">
      <c r="A329" s="494" t="s">
        <v>913</v>
      </c>
      <c r="B329" s="467" t="s">
        <v>1208</v>
      </c>
      <c r="C329" s="477" t="s">
        <v>915</v>
      </c>
      <c r="D329" s="478"/>
      <c r="E329" s="444"/>
      <c r="F329" s="508">
        <f t="shared" si="1"/>
        <v>490</v>
      </c>
    </row>
    <row r="330" spans="1:6" ht="38.25" customHeight="1">
      <c r="A330" s="494" t="s">
        <v>634</v>
      </c>
      <c r="B330" s="469" t="s">
        <v>1214</v>
      </c>
      <c r="C330" s="938" t="s">
        <v>581</v>
      </c>
      <c r="D330" s="937"/>
      <c r="E330" s="444"/>
      <c r="F330" s="508">
        <f t="shared" si="1"/>
        <v>400</v>
      </c>
    </row>
    <row r="331" spans="1:6" ht="39.75" customHeight="1">
      <c r="A331" s="494" t="s">
        <v>635</v>
      </c>
      <c r="B331" s="469" t="s">
        <v>1215</v>
      </c>
      <c r="C331" s="938" t="s">
        <v>924</v>
      </c>
      <c r="D331" s="937"/>
      <c r="E331" s="444"/>
      <c r="F331" s="508">
        <f t="shared" si="1"/>
        <v>390</v>
      </c>
    </row>
    <row r="332" spans="1:6" ht="38.25" customHeight="1">
      <c r="A332" s="494" t="s">
        <v>438</v>
      </c>
      <c r="B332" s="469" t="s">
        <v>1216</v>
      </c>
      <c r="C332" s="938" t="s">
        <v>923</v>
      </c>
      <c r="D332" s="937"/>
      <c r="E332" s="444"/>
      <c r="F332" s="508">
        <f t="shared" si="1"/>
        <v>420</v>
      </c>
    </row>
    <row r="333" spans="1:6" ht="42" customHeight="1">
      <c r="A333" s="494" t="s">
        <v>439</v>
      </c>
      <c r="B333" s="469" t="s">
        <v>1217</v>
      </c>
      <c r="C333" s="938" t="s">
        <v>925</v>
      </c>
      <c r="D333" s="937"/>
      <c r="E333" s="444"/>
      <c r="F333" s="508">
        <f t="shared" si="1"/>
        <v>380</v>
      </c>
    </row>
    <row r="334" spans="1:6" ht="42.75" customHeight="1">
      <c r="A334" s="494" t="s">
        <v>229</v>
      </c>
      <c r="B334" s="466" t="s">
        <v>1236</v>
      </c>
      <c r="C334" s="924" t="s">
        <v>943</v>
      </c>
      <c r="D334" s="937"/>
      <c r="E334" s="444"/>
      <c r="F334" s="508">
        <f t="shared" si="1"/>
        <v>350</v>
      </c>
    </row>
    <row r="335" spans="1:6" ht="18.75">
      <c r="A335" s="494" t="s">
        <v>230</v>
      </c>
      <c r="B335" s="466" t="s">
        <v>1237</v>
      </c>
      <c r="C335" s="924" t="s">
        <v>944</v>
      </c>
      <c r="D335" s="937"/>
      <c r="E335" s="444"/>
      <c r="F335" s="508">
        <f t="shared" si="1"/>
        <v>350</v>
      </c>
    </row>
    <row r="336" spans="1:6" ht="38.25" customHeight="1">
      <c r="A336" s="494" t="s">
        <v>239</v>
      </c>
      <c r="B336" s="466" t="s">
        <v>1244</v>
      </c>
      <c r="C336" s="924" t="s">
        <v>954</v>
      </c>
      <c r="D336" s="937"/>
      <c r="E336" s="444"/>
      <c r="F336" s="508">
        <f t="shared" si="1"/>
        <v>530</v>
      </c>
    </row>
    <row r="337" spans="1:6" ht="18.75">
      <c r="A337" s="494" t="s">
        <v>194</v>
      </c>
      <c r="B337" s="472" t="s">
        <v>1381</v>
      </c>
      <c r="C337" s="945" t="s">
        <v>1060</v>
      </c>
      <c r="D337" s="946"/>
      <c r="E337" s="444"/>
      <c r="F337" s="508">
        <f t="shared" si="1"/>
        <v>60</v>
      </c>
    </row>
    <row r="338" spans="1:6" ht="18.75">
      <c r="A338" s="494" t="s">
        <v>685</v>
      </c>
      <c r="B338" s="472" t="s">
        <v>1382</v>
      </c>
      <c r="C338" s="945" t="s">
        <v>1061</v>
      </c>
      <c r="D338" s="946"/>
      <c r="E338" s="444"/>
      <c r="F338" s="508">
        <f>КАЛЬКУЛЯЦИЯ!K176</f>
        <v>50</v>
      </c>
    </row>
    <row r="339" spans="1:6" ht="79.5" customHeight="1">
      <c r="A339" s="492"/>
      <c r="B339" s="932" t="s">
        <v>1520</v>
      </c>
      <c r="C339" s="933"/>
      <c r="D339" s="933"/>
      <c r="E339" s="933"/>
      <c r="F339" s="934"/>
    </row>
    <row r="340" spans="1:6" ht="16.5" customHeight="1">
      <c r="A340" s="494"/>
      <c r="B340" s="935" t="s">
        <v>1509</v>
      </c>
      <c r="C340" s="788"/>
      <c r="D340" s="788"/>
      <c r="E340" s="788"/>
      <c r="F340" s="789"/>
    </row>
    <row r="341" spans="1:6" ht="16.5" customHeight="1">
      <c r="A341" s="494" t="s">
        <v>1180</v>
      </c>
      <c r="B341" s="472" t="s">
        <v>1361</v>
      </c>
      <c r="C341" s="943" t="s">
        <v>1494</v>
      </c>
      <c r="D341" s="944"/>
      <c r="E341" s="444"/>
      <c r="F341" s="508">
        <f>КАЛЬКУЛЯЦИЯ!K191</f>
        <v>200</v>
      </c>
    </row>
    <row r="342" spans="1:6" ht="16.5" customHeight="1">
      <c r="A342" s="494" t="s">
        <v>1578</v>
      </c>
      <c r="B342" s="472" t="s">
        <v>1353</v>
      </c>
      <c r="C342" s="943" t="s">
        <v>1495</v>
      </c>
      <c r="D342" s="944"/>
      <c r="E342" s="444"/>
      <c r="F342" s="508">
        <f>КАЛЬКУЛЯЦИЯ!K187</f>
        <v>200</v>
      </c>
    </row>
    <row r="343" spans="1:6" ht="16.5" customHeight="1">
      <c r="A343" s="494" t="s">
        <v>1575</v>
      </c>
      <c r="B343" s="472" t="s">
        <v>1373</v>
      </c>
      <c r="C343" s="943" t="s">
        <v>1496</v>
      </c>
      <c r="D343" s="944"/>
      <c r="E343" s="444"/>
      <c r="F343" s="508">
        <f>КАЛЬКУЛЯЦИЯ!K194</f>
        <v>200</v>
      </c>
    </row>
    <row r="344" spans="1:6" ht="38.25" customHeight="1">
      <c r="A344" s="494" t="s">
        <v>1576</v>
      </c>
      <c r="B344" s="472" t="s">
        <v>1374</v>
      </c>
      <c r="C344" s="943" t="s">
        <v>1497</v>
      </c>
      <c r="D344" s="944"/>
      <c r="E344" s="444"/>
      <c r="F344" s="508">
        <f>КАЛЬКУЛЯЦИЯ!K195</f>
        <v>200</v>
      </c>
    </row>
    <row r="345" spans="1:6" ht="16.5" customHeight="1">
      <c r="A345" s="494" t="s">
        <v>437</v>
      </c>
      <c r="B345" s="466" t="s">
        <v>1211</v>
      </c>
      <c r="C345" s="939" t="s">
        <v>920</v>
      </c>
      <c r="D345" s="947"/>
      <c r="E345" s="444"/>
      <c r="F345" s="508">
        <f>КАЛЬКУЛЯЦИЯ!K16</f>
        <v>290</v>
      </c>
    </row>
    <row r="346" spans="1:6" ht="16.5" customHeight="1">
      <c r="A346" s="494" t="s">
        <v>1585</v>
      </c>
      <c r="B346" s="466" t="s">
        <v>1222</v>
      </c>
      <c r="C346" s="939" t="s">
        <v>930</v>
      </c>
      <c r="D346" s="940"/>
      <c r="E346" s="444"/>
      <c r="F346" s="508">
        <f>КАЛЬКУЛЯЦИЯ!K28</f>
        <v>400</v>
      </c>
    </row>
    <row r="347" spans="1:6" ht="16.5" customHeight="1">
      <c r="A347" s="494" t="s">
        <v>215</v>
      </c>
      <c r="B347" s="466" t="s">
        <v>1205</v>
      </c>
      <c r="C347" s="939" t="s">
        <v>914</v>
      </c>
      <c r="D347" s="947"/>
      <c r="E347" s="444"/>
      <c r="F347" s="508">
        <f>КАЛЬКУЛЯЦИЯ!K9</f>
        <v>520</v>
      </c>
    </row>
    <row r="348" spans="1:6" ht="16.5" customHeight="1">
      <c r="A348" s="494" t="s">
        <v>204</v>
      </c>
      <c r="B348" s="466" t="s">
        <v>1226</v>
      </c>
      <c r="C348" s="939" t="s">
        <v>934</v>
      </c>
      <c r="D348" s="940"/>
      <c r="E348" s="444"/>
      <c r="F348" s="508">
        <f>КАЛЬКУЛЯЦИЯ!K32</f>
        <v>400</v>
      </c>
    </row>
    <row r="349" spans="1:6" ht="16.5" customHeight="1">
      <c r="A349" s="494" t="s">
        <v>169</v>
      </c>
      <c r="B349" s="466" t="s">
        <v>1488</v>
      </c>
      <c r="C349" s="939" t="s">
        <v>1489</v>
      </c>
      <c r="D349" s="947"/>
      <c r="E349" s="444"/>
      <c r="F349" s="507">
        <f>КАЛЬКУЛЯЦИЯ!K6</f>
        <v>400</v>
      </c>
    </row>
    <row r="350" spans="1:6" ht="16.5" customHeight="1">
      <c r="A350" s="494" t="s">
        <v>205</v>
      </c>
      <c r="B350" s="466" t="s">
        <v>1227</v>
      </c>
      <c r="C350" s="924" t="s">
        <v>935</v>
      </c>
      <c r="D350" s="937"/>
      <c r="E350" s="444"/>
      <c r="F350" s="508">
        <f>КАЛЬКУЛЯЦИЯ!K33</f>
        <v>370</v>
      </c>
    </row>
    <row r="351" spans="1:6" ht="16.5" customHeight="1">
      <c r="A351" s="494" t="s">
        <v>208</v>
      </c>
      <c r="B351" s="466" t="s">
        <v>1256</v>
      </c>
      <c r="C351" s="939" t="s">
        <v>966</v>
      </c>
      <c r="D351" s="940"/>
      <c r="E351" s="444"/>
      <c r="F351" s="508">
        <f>КАЛЬКУЛЯЦИЯ!K63</f>
        <v>170</v>
      </c>
    </row>
    <row r="352" spans="1:6" ht="16.5" customHeight="1">
      <c r="A352" s="492"/>
      <c r="B352" s="928" t="s">
        <v>1510</v>
      </c>
      <c r="C352" s="929"/>
      <c r="D352" s="929"/>
      <c r="E352" s="930"/>
      <c r="F352" s="931"/>
    </row>
    <row r="353" spans="1:6" ht="16.5" customHeight="1">
      <c r="A353" s="494" t="s">
        <v>1180</v>
      </c>
      <c r="B353" s="472" t="s">
        <v>1361</v>
      </c>
      <c r="C353" s="943" t="s">
        <v>1494</v>
      </c>
      <c r="D353" s="944"/>
      <c r="E353" s="444"/>
      <c r="F353" s="508">
        <f>КАЛЬКУЛЯЦИЯ!K191</f>
        <v>200</v>
      </c>
    </row>
    <row r="354" spans="1:6" ht="16.5" customHeight="1">
      <c r="A354" s="494" t="s">
        <v>1578</v>
      </c>
      <c r="B354" s="472" t="s">
        <v>1353</v>
      </c>
      <c r="C354" s="943" t="s">
        <v>1495</v>
      </c>
      <c r="D354" s="944"/>
      <c r="E354" s="444"/>
      <c r="F354" s="508">
        <f>КАЛЬКУЛЯЦИЯ!K187</f>
        <v>200</v>
      </c>
    </row>
    <row r="355" spans="1:6" ht="16.5" customHeight="1">
      <c r="A355" s="494" t="s">
        <v>1575</v>
      </c>
      <c r="B355" s="472" t="s">
        <v>1373</v>
      </c>
      <c r="C355" s="943" t="s">
        <v>1496</v>
      </c>
      <c r="D355" s="944"/>
      <c r="E355" s="444"/>
      <c r="F355" s="508">
        <f>КАЛЬКУЛЯЦИЯ!K194</f>
        <v>200</v>
      </c>
    </row>
    <row r="356" spans="1:6" ht="39.75" customHeight="1">
      <c r="A356" s="494" t="s">
        <v>1576</v>
      </c>
      <c r="B356" s="472" t="s">
        <v>1374</v>
      </c>
      <c r="C356" s="943" t="s">
        <v>1497</v>
      </c>
      <c r="D356" s="944"/>
      <c r="E356" s="444"/>
      <c r="F356" s="508">
        <f>КАЛЬКУЛЯЦИЯ!K195</f>
        <v>200</v>
      </c>
    </row>
    <row r="357" spans="1:6" ht="39" customHeight="1">
      <c r="A357" s="494" t="s">
        <v>1584</v>
      </c>
      <c r="B357" s="472" t="s">
        <v>1379</v>
      </c>
      <c r="C357" s="945" t="s">
        <v>1380</v>
      </c>
      <c r="D357" s="946"/>
      <c r="E357" s="444"/>
      <c r="F357" s="508">
        <f>КАЛЬКУЛЯЦИЯ!K197</f>
        <v>200</v>
      </c>
    </row>
    <row r="358" spans="1:6" ht="16.5" customHeight="1">
      <c r="A358" s="494" t="s">
        <v>437</v>
      </c>
      <c r="B358" s="466" t="s">
        <v>1211</v>
      </c>
      <c r="C358" s="939" t="s">
        <v>920</v>
      </c>
      <c r="D358" s="947"/>
      <c r="E358" s="444"/>
      <c r="F358" s="508">
        <f t="shared" ref="F358:F364" si="2">F345</f>
        <v>290</v>
      </c>
    </row>
    <row r="359" spans="1:6" ht="16.5" customHeight="1">
      <c r="A359" s="494" t="s">
        <v>1585</v>
      </c>
      <c r="B359" s="466" t="s">
        <v>1222</v>
      </c>
      <c r="C359" s="939" t="s">
        <v>930</v>
      </c>
      <c r="D359" s="940"/>
      <c r="E359" s="444"/>
      <c r="F359" s="508">
        <f t="shared" si="2"/>
        <v>400</v>
      </c>
    </row>
    <row r="360" spans="1:6" ht="16.5" customHeight="1">
      <c r="A360" s="494" t="s">
        <v>215</v>
      </c>
      <c r="B360" s="466" t="s">
        <v>1205</v>
      </c>
      <c r="C360" s="939" t="s">
        <v>914</v>
      </c>
      <c r="D360" s="947"/>
      <c r="E360" s="444"/>
      <c r="F360" s="508">
        <f t="shared" si="2"/>
        <v>520</v>
      </c>
    </row>
    <row r="361" spans="1:6" ht="16.5" customHeight="1">
      <c r="A361" s="494" t="s">
        <v>204</v>
      </c>
      <c r="B361" s="466" t="s">
        <v>1226</v>
      </c>
      <c r="C361" s="939" t="s">
        <v>934</v>
      </c>
      <c r="D361" s="940"/>
      <c r="E361" s="444"/>
      <c r="F361" s="508">
        <f t="shared" si="2"/>
        <v>400</v>
      </c>
    </row>
    <row r="362" spans="1:6" ht="16.5" customHeight="1">
      <c r="A362" s="494" t="s">
        <v>169</v>
      </c>
      <c r="B362" s="466" t="s">
        <v>1488</v>
      </c>
      <c r="C362" s="939" t="s">
        <v>1489</v>
      </c>
      <c r="D362" s="947"/>
      <c r="E362" s="444"/>
      <c r="F362" s="507">
        <f t="shared" si="2"/>
        <v>400</v>
      </c>
    </row>
    <row r="363" spans="1:6" ht="16.5" customHeight="1">
      <c r="A363" s="494" t="s">
        <v>205</v>
      </c>
      <c r="B363" s="466" t="s">
        <v>1227</v>
      </c>
      <c r="C363" s="924" t="s">
        <v>935</v>
      </c>
      <c r="D363" s="937"/>
      <c r="E363" s="444"/>
      <c r="F363" s="508">
        <f t="shared" si="2"/>
        <v>370</v>
      </c>
    </row>
    <row r="364" spans="1:6" ht="16.5" customHeight="1">
      <c r="A364" s="494" t="s">
        <v>208</v>
      </c>
      <c r="B364" s="466" t="s">
        <v>1256</v>
      </c>
      <c r="C364" s="939" t="s">
        <v>966</v>
      </c>
      <c r="D364" s="940"/>
      <c r="E364" s="444"/>
      <c r="F364" s="508">
        <f t="shared" si="2"/>
        <v>170</v>
      </c>
    </row>
    <row r="365" spans="1:6" ht="16.5" customHeight="1">
      <c r="A365" s="494" t="s">
        <v>196</v>
      </c>
      <c r="B365" s="470" t="s">
        <v>1219</v>
      </c>
      <c r="C365" s="936" t="s">
        <v>1218</v>
      </c>
      <c r="D365" s="937"/>
      <c r="E365" s="444"/>
      <c r="F365" s="508">
        <f>КАЛЬКУЛЯЦИЯ!K25</f>
        <v>400</v>
      </c>
    </row>
    <row r="366" spans="1:6" ht="39" customHeight="1">
      <c r="A366" s="494" t="s">
        <v>632</v>
      </c>
      <c r="B366" s="469" t="s">
        <v>1213</v>
      </c>
      <c r="C366" s="938" t="s">
        <v>922</v>
      </c>
      <c r="D366" s="937"/>
      <c r="E366" s="444"/>
      <c r="F366" s="508">
        <f>КАЛЬКУЛЯЦИЯ!K18</f>
        <v>330</v>
      </c>
    </row>
    <row r="367" spans="1:6" ht="42.75" customHeight="1">
      <c r="A367" s="494" t="s">
        <v>654</v>
      </c>
      <c r="B367" s="466" t="s">
        <v>1298</v>
      </c>
      <c r="C367" s="938" t="s">
        <v>1008</v>
      </c>
      <c r="D367" s="937"/>
      <c r="E367" s="444"/>
      <c r="F367" s="508">
        <f>КАЛЬКУЛЯЦИЯ!K106</f>
        <v>770</v>
      </c>
    </row>
    <row r="368" spans="1:6" ht="78" customHeight="1">
      <c r="A368" s="492"/>
      <c r="B368" s="932" t="s">
        <v>1521</v>
      </c>
      <c r="C368" s="933"/>
      <c r="D368" s="933"/>
      <c r="E368" s="933"/>
      <c r="F368" s="934"/>
    </row>
    <row r="369" spans="1:6" ht="17.25" customHeight="1">
      <c r="A369" s="492"/>
      <c r="B369" s="935" t="s">
        <v>1509</v>
      </c>
      <c r="C369" s="788"/>
      <c r="D369" s="788"/>
      <c r="E369" s="788"/>
      <c r="F369" s="789"/>
    </row>
    <row r="370" spans="1:6" ht="16.5" customHeight="1">
      <c r="A370" s="494" t="s">
        <v>1180</v>
      </c>
      <c r="B370" s="472" t="s">
        <v>1361</v>
      </c>
      <c r="C370" s="943" t="s">
        <v>1494</v>
      </c>
      <c r="D370" s="944"/>
      <c r="E370" s="444"/>
      <c r="F370" s="508">
        <f>КАЛЬКУЛЯЦИЯ!K191</f>
        <v>200</v>
      </c>
    </row>
    <row r="371" spans="1:6" ht="16.5" customHeight="1">
      <c r="A371" s="494" t="s">
        <v>1578</v>
      </c>
      <c r="B371" s="472" t="s">
        <v>1353</v>
      </c>
      <c r="C371" s="943" t="s">
        <v>1495</v>
      </c>
      <c r="D371" s="944"/>
      <c r="E371" s="444"/>
      <c r="F371" s="508">
        <f>КАЛЬКУЛЯЦИЯ!K187</f>
        <v>200</v>
      </c>
    </row>
    <row r="372" spans="1:6" ht="16.5" customHeight="1">
      <c r="A372" s="494" t="s">
        <v>1575</v>
      </c>
      <c r="B372" s="472" t="s">
        <v>1373</v>
      </c>
      <c r="C372" s="943" t="s">
        <v>1496</v>
      </c>
      <c r="D372" s="944"/>
      <c r="E372" s="444"/>
      <c r="F372" s="508">
        <f>КАЛЬКУЛЯЦИЯ!K194</f>
        <v>200</v>
      </c>
    </row>
    <row r="373" spans="1:6" ht="38.25" customHeight="1">
      <c r="A373" s="494" t="s">
        <v>1576</v>
      </c>
      <c r="B373" s="472" t="s">
        <v>1374</v>
      </c>
      <c r="C373" s="943" t="s">
        <v>1497</v>
      </c>
      <c r="D373" s="944"/>
      <c r="E373" s="444"/>
      <c r="F373" s="508">
        <f>КАЛЬКУЛЯЦИЯ!K195</f>
        <v>200</v>
      </c>
    </row>
    <row r="374" spans="1:6" ht="41.25" customHeight="1">
      <c r="A374" s="494" t="s">
        <v>1579</v>
      </c>
      <c r="B374" s="472" t="s">
        <v>1355</v>
      </c>
      <c r="C374" s="945" t="s">
        <v>1356</v>
      </c>
      <c r="D374" s="946"/>
      <c r="E374" s="444"/>
      <c r="F374" s="508">
        <f>КАЛЬКУЛЯЦИЯ!K188</f>
        <v>200</v>
      </c>
    </row>
    <row r="375" spans="1:6" ht="38.25" customHeight="1">
      <c r="A375" s="494" t="s">
        <v>1583</v>
      </c>
      <c r="B375" s="472" t="s">
        <v>1370</v>
      </c>
      <c r="C375" s="945" t="s">
        <v>1499</v>
      </c>
      <c r="D375" s="946"/>
      <c r="E375" s="444"/>
      <c r="F375" s="508">
        <f>КАЛЬКУЛЯЦИЯ!K193</f>
        <v>200</v>
      </c>
    </row>
    <row r="376" spans="1:6" ht="35.25" customHeight="1">
      <c r="A376" s="494" t="s">
        <v>1582</v>
      </c>
      <c r="B376" s="472" t="s">
        <v>1375</v>
      </c>
      <c r="C376" s="945" t="s">
        <v>1376</v>
      </c>
      <c r="D376" s="946"/>
      <c r="E376" s="444"/>
      <c r="F376" s="508">
        <f>КАЛЬКУЛЯЦИЯ!K196</f>
        <v>200</v>
      </c>
    </row>
    <row r="377" spans="1:6" ht="16.5" customHeight="1">
      <c r="A377" s="494" t="s">
        <v>437</v>
      </c>
      <c r="B377" s="466" t="s">
        <v>1211</v>
      </c>
      <c r="C377" s="939" t="s">
        <v>920</v>
      </c>
      <c r="D377" s="947"/>
      <c r="E377" s="444"/>
      <c r="F377" s="508">
        <f>КАЛЬКУЛЯЦИЯ!K16</f>
        <v>290</v>
      </c>
    </row>
    <row r="378" spans="1:6" ht="16.5" customHeight="1">
      <c r="A378" s="494" t="s">
        <v>1585</v>
      </c>
      <c r="B378" s="466" t="s">
        <v>1222</v>
      </c>
      <c r="C378" s="939" t="s">
        <v>930</v>
      </c>
      <c r="D378" s="940"/>
      <c r="E378" s="444"/>
      <c r="F378" s="508">
        <f>КАЛЬКУЛЯЦИЯ!K28</f>
        <v>400</v>
      </c>
    </row>
    <row r="379" spans="1:6" ht="16.5" customHeight="1">
      <c r="A379" s="494" t="s">
        <v>215</v>
      </c>
      <c r="B379" s="466" t="s">
        <v>1205</v>
      </c>
      <c r="C379" s="939" t="s">
        <v>914</v>
      </c>
      <c r="D379" s="947"/>
      <c r="E379" s="444"/>
      <c r="F379" s="508">
        <f>КАЛЬКУЛЯЦИЯ!K9</f>
        <v>520</v>
      </c>
    </row>
    <row r="380" spans="1:6" ht="16.5" customHeight="1">
      <c r="A380" s="494" t="s">
        <v>204</v>
      </c>
      <c r="B380" s="466" t="s">
        <v>1226</v>
      </c>
      <c r="C380" s="939" t="s">
        <v>934</v>
      </c>
      <c r="D380" s="940"/>
      <c r="E380" s="444"/>
      <c r="F380" s="508">
        <f>КАЛЬКУЛЯЦИЯ!K32</f>
        <v>400</v>
      </c>
    </row>
    <row r="381" spans="1:6" ht="16.5" customHeight="1">
      <c r="A381" s="494" t="s">
        <v>169</v>
      </c>
      <c r="B381" s="466" t="s">
        <v>1488</v>
      </c>
      <c r="C381" s="939" t="s">
        <v>1489</v>
      </c>
      <c r="D381" s="947"/>
      <c r="E381" s="444"/>
      <c r="F381" s="507">
        <f>КАЛЬКУЛЯЦИЯ!K6</f>
        <v>400</v>
      </c>
    </row>
    <row r="382" spans="1:6" ht="16.5" customHeight="1">
      <c r="A382" s="494" t="s">
        <v>205</v>
      </c>
      <c r="B382" s="466" t="s">
        <v>1227</v>
      </c>
      <c r="C382" s="924" t="s">
        <v>935</v>
      </c>
      <c r="D382" s="937"/>
      <c r="E382" s="444"/>
      <c r="F382" s="508">
        <f>КАЛЬКУЛЯЦИЯ!K33</f>
        <v>370</v>
      </c>
    </row>
    <row r="383" spans="1:6" ht="16.5" customHeight="1">
      <c r="A383" s="494" t="s">
        <v>208</v>
      </c>
      <c r="B383" s="466" t="s">
        <v>1256</v>
      </c>
      <c r="C383" s="939" t="s">
        <v>966</v>
      </c>
      <c r="D383" s="940"/>
      <c r="E383" s="444"/>
      <c r="F383" s="508">
        <f>КАЛЬКУЛЯЦИЯ!K63</f>
        <v>170</v>
      </c>
    </row>
    <row r="384" spans="1:6" ht="36.75" customHeight="1" thickBot="1">
      <c r="A384" s="494" t="s">
        <v>439</v>
      </c>
      <c r="B384" s="469" t="s">
        <v>1217</v>
      </c>
      <c r="C384" s="938" t="s">
        <v>925</v>
      </c>
      <c r="D384" s="937"/>
      <c r="E384" s="444"/>
      <c r="F384" s="508">
        <f>КАЛЬКУЛЯЦИЯ!K22</f>
        <v>380</v>
      </c>
    </row>
    <row r="385" spans="1:6" ht="42.75" customHeight="1" thickBot="1">
      <c r="A385" s="494"/>
      <c r="B385" s="476" t="s">
        <v>1501</v>
      </c>
      <c r="C385" s="941" t="s">
        <v>1502</v>
      </c>
      <c r="D385" s="942"/>
      <c r="E385" s="926" t="s">
        <v>1522</v>
      </c>
      <c r="F385" s="927"/>
    </row>
    <row r="386" spans="1:6" ht="37.5" customHeight="1">
      <c r="A386" s="494" t="s">
        <v>209</v>
      </c>
      <c r="B386" s="466" t="s">
        <v>1257</v>
      </c>
      <c r="C386" s="924" t="s">
        <v>967</v>
      </c>
      <c r="D386" s="937"/>
      <c r="E386" s="444"/>
      <c r="F386" s="508">
        <f>КАЛЬКУЛЯЦИЯ!K64</f>
        <v>100</v>
      </c>
    </row>
    <row r="387" spans="1:6" ht="43.5" customHeight="1">
      <c r="A387" s="494" t="s">
        <v>982</v>
      </c>
      <c r="B387" s="467" t="s">
        <v>1273</v>
      </c>
      <c r="C387" s="948" t="s">
        <v>974</v>
      </c>
      <c r="D387" s="949"/>
      <c r="E387" s="444"/>
      <c r="F387" s="508">
        <f>КАЛЬКУЛЯЦИЯ!K80</f>
        <v>340</v>
      </c>
    </row>
    <row r="388" spans="1:6" ht="16.5" customHeight="1">
      <c r="A388" s="494"/>
      <c r="B388" s="928" t="s">
        <v>1510</v>
      </c>
      <c r="C388" s="929"/>
      <c r="D388" s="929"/>
      <c r="E388" s="930"/>
      <c r="F388" s="931"/>
    </row>
    <row r="389" spans="1:6" ht="16.5" customHeight="1">
      <c r="A389" s="494" t="s">
        <v>1180</v>
      </c>
      <c r="B389" s="472" t="s">
        <v>1361</v>
      </c>
      <c r="C389" s="943" t="s">
        <v>1494</v>
      </c>
      <c r="D389" s="944"/>
      <c r="E389" s="444"/>
      <c r="F389" s="508">
        <f>КАЛЬКУЛЯЦИЯ!K191</f>
        <v>200</v>
      </c>
    </row>
    <row r="390" spans="1:6" ht="16.5" customHeight="1">
      <c r="A390" s="494" t="s">
        <v>1578</v>
      </c>
      <c r="B390" s="472" t="s">
        <v>1353</v>
      </c>
      <c r="C390" s="943" t="s">
        <v>1495</v>
      </c>
      <c r="D390" s="944"/>
      <c r="E390" s="444"/>
      <c r="F390" s="508">
        <f>КАЛЬКУЛЯЦИЯ!K187</f>
        <v>200</v>
      </c>
    </row>
    <row r="391" spans="1:6" ht="16.5" customHeight="1">
      <c r="A391" s="494" t="s">
        <v>1575</v>
      </c>
      <c r="B391" s="472" t="s">
        <v>1373</v>
      </c>
      <c r="C391" s="943" t="s">
        <v>1496</v>
      </c>
      <c r="D391" s="944"/>
      <c r="E391" s="444"/>
      <c r="F391" s="508">
        <f>КАЛЬКУЛЯЦИЯ!K194</f>
        <v>200</v>
      </c>
    </row>
    <row r="392" spans="1:6" ht="38.25" customHeight="1">
      <c r="A392" s="494" t="s">
        <v>1576</v>
      </c>
      <c r="B392" s="472" t="s">
        <v>1374</v>
      </c>
      <c r="C392" s="943" t="s">
        <v>1497</v>
      </c>
      <c r="D392" s="944"/>
      <c r="E392" s="444"/>
      <c r="F392" s="508">
        <f>КАЛЬКУЛЯЦИЯ!K195</f>
        <v>200</v>
      </c>
    </row>
    <row r="393" spans="1:6" ht="36.75" customHeight="1">
      <c r="A393" s="494" t="s">
        <v>1579</v>
      </c>
      <c r="B393" s="472" t="s">
        <v>1355</v>
      </c>
      <c r="C393" s="945" t="s">
        <v>1356</v>
      </c>
      <c r="D393" s="946"/>
      <c r="E393" s="444"/>
      <c r="F393" s="508">
        <f>КАЛЬКУЛЯЦИЯ!K188</f>
        <v>200</v>
      </c>
    </row>
    <row r="394" spans="1:6" ht="37.5" customHeight="1">
      <c r="A394" s="494" t="s">
        <v>1583</v>
      </c>
      <c r="B394" s="472" t="s">
        <v>1370</v>
      </c>
      <c r="C394" s="945" t="s">
        <v>1499</v>
      </c>
      <c r="D394" s="946"/>
      <c r="E394" s="444"/>
      <c r="F394" s="508">
        <f>КАЛЬКУЛЯЦИЯ!K193</f>
        <v>200</v>
      </c>
    </row>
    <row r="395" spans="1:6" ht="36" customHeight="1">
      <c r="A395" s="494" t="s">
        <v>1582</v>
      </c>
      <c r="B395" s="472" t="s">
        <v>1375</v>
      </c>
      <c r="C395" s="945" t="s">
        <v>1376</v>
      </c>
      <c r="D395" s="946"/>
      <c r="E395" s="444"/>
      <c r="F395" s="508">
        <f>КАЛЬКУЛЯЦИЯ!K196</f>
        <v>200</v>
      </c>
    </row>
    <row r="396" spans="1:6" ht="37.5" customHeight="1">
      <c r="A396" s="494" t="s">
        <v>1584</v>
      </c>
      <c r="B396" s="472" t="s">
        <v>1379</v>
      </c>
      <c r="C396" s="945" t="s">
        <v>1380</v>
      </c>
      <c r="D396" s="946"/>
      <c r="E396" s="444"/>
      <c r="F396" s="508">
        <f>КАЛЬКУЛЯЦИЯ!K197</f>
        <v>200</v>
      </c>
    </row>
    <row r="397" spans="1:6" ht="16.5" customHeight="1">
      <c r="A397" s="494" t="s">
        <v>437</v>
      </c>
      <c r="B397" s="466" t="s">
        <v>1211</v>
      </c>
      <c r="C397" s="939" t="s">
        <v>920</v>
      </c>
      <c r="D397" s="947"/>
      <c r="E397" s="444"/>
      <c r="F397" s="508">
        <f>КАЛЬКУЛЯЦИЯ!K16</f>
        <v>290</v>
      </c>
    </row>
    <row r="398" spans="1:6" ht="16.5" customHeight="1">
      <c r="A398" s="494" t="s">
        <v>1585</v>
      </c>
      <c r="B398" s="466" t="s">
        <v>1222</v>
      </c>
      <c r="C398" s="939" t="s">
        <v>930</v>
      </c>
      <c r="D398" s="940"/>
      <c r="E398" s="444"/>
      <c r="F398" s="508">
        <f>КАЛЬКУЛЯЦИЯ!K28</f>
        <v>400</v>
      </c>
    </row>
    <row r="399" spans="1:6" ht="16.5" customHeight="1">
      <c r="A399" s="494" t="s">
        <v>215</v>
      </c>
      <c r="B399" s="466" t="s">
        <v>1205</v>
      </c>
      <c r="C399" s="939" t="s">
        <v>914</v>
      </c>
      <c r="D399" s="947"/>
      <c r="E399" s="444"/>
      <c r="F399" s="508">
        <f>КАЛЬКУЛЯЦИЯ!K9</f>
        <v>520</v>
      </c>
    </row>
    <row r="400" spans="1:6" ht="16.5" customHeight="1">
      <c r="A400" s="494" t="s">
        <v>204</v>
      </c>
      <c r="B400" s="466" t="s">
        <v>1226</v>
      </c>
      <c r="C400" s="939" t="s">
        <v>934</v>
      </c>
      <c r="D400" s="940"/>
      <c r="E400" s="444"/>
      <c r="F400" s="508">
        <f>КАЛЬКУЛЯЦИЯ!K32</f>
        <v>400</v>
      </c>
    </row>
    <row r="401" spans="1:6" ht="16.5" customHeight="1">
      <c r="A401" s="494" t="s">
        <v>169</v>
      </c>
      <c r="B401" s="466" t="s">
        <v>1488</v>
      </c>
      <c r="C401" s="939" t="s">
        <v>1489</v>
      </c>
      <c r="D401" s="947"/>
      <c r="E401" s="444"/>
      <c r="F401" s="507">
        <f>КАЛЬКУЛЯЦИЯ!K6</f>
        <v>400</v>
      </c>
    </row>
    <row r="402" spans="1:6" ht="16.5" customHeight="1">
      <c r="A402" s="494" t="s">
        <v>205</v>
      </c>
      <c r="B402" s="466" t="s">
        <v>1227</v>
      </c>
      <c r="C402" s="924" t="s">
        <v>935</v>
      </c>
      <c r="D402" s="937"/>
      <c r="E402" s="444"/>
      <c r="F402" s="508">
        <f>КАЛЬКУЛЯЦИЯ!K33</f>
        <v>370</v>
      </c>
    </row>
    <row r="403" spans="1:6" ht="16.5" customHeight="1">
      <c r="A403" s="494" t="s">
        <v>208</v>
      </c>
      <c r="B403" s="466" t="s">
        <v>1256</v>
      </c>
      <c r="C403" s="939" t="s">
        <v>966</v>
      </c>
      <c r="D403" s="940"/>
      <c r="E403" s="444"/>
      <c r="F403" s="508">
        <f>КАЛЬКУЛЯЦИЯ!K63</f>
        <v>170</v>
      </c>
    </row>
    <row r="404" spans="1:6" ht="40.5" customHeight="1" thickBot="1">
      <c r="A404" s="494" t="s">
        <v>439</v>
      </c>
      <c r="B404" s="469" t="s">
        <v>1217</v>
      </c>
      <c r="C404" s="938" t="s">
        <v>925</v>
      </c>
      <c r="D404" s="937"/>
      <c r="E404" s="444"/>
      <c r="F404" s="508">
        <f>КАЛЬКУЛЯЦИЯ!K22</f>
        <v>380</v>
      </c>
    </row>
    <row r="405" spans="1:6" ht="35.25" customHeight="1" thickBot="1">
      <c r="A405" s="494"/>
      <c r="B405" s="476" t="s">
        <v>1501</v>
      </c>
      <c r="C405" s="941" t="s">
        <v>1502</v>
      </c>
      <c r="D405" s="942"/>
      <c r="E405" s="926" t="s">
        <v>1522</v>
      </c>
      <c r="F405" s="927"/>
    </row>
    <row r="406" spans="1:6" ht="43.5" customHeight="1">
      <c r="A406" s="494" t="s">
        <v>209</v>
      </c>
      <c r="B406" s="466" t="s">
        <v>1257</v>
      </c>
      <c r="C406" s="924" t="s">
        <v>967</v>
      </c>
      <c r="D406" s="937"/>
      <c r="E406" s="444"/>
      <c r="F406" s="508">
        <f>КАЛЬКУЛЯЦИЯ!K64</f>
        <v>100</v>
      </c>
    </row>
    <row r="407" spans="1:6" ht="57" customHeight="1">
      <c r="A407" s="494" t="s">
        <v>982</v>
      </c>
      <c r="B407" s="467" t="s">
        <v>1273</v>
      </c>
      <c r="C407" s="948" t="s">
        <v>974</v>
      </c>
      <c r="D407" s="949"/>
      <c r="E407" s="444"/>
      <c r="F407" s="508">
        <f>КАЛЬКУЛЯЦИЯ!K80</f>
        <v>340</v>
      </c>
    </row>
    <row r="408" spans="1:6" ht="39" customHeight="1">
      <c r="A408" s="494" t="s">
        <v>196</v>
      </c>
      <c r="B408" s="470" t="s">
        <v>1219</v>
      </c>
      <c r="C408" s="936" t="s">
        <v>1218</v>
      </c>
      <c r="D408" s="937"/>
      <c r="E408" s="444"/>
      <c r="F408" s="508">
        <f>КАЛЬКУЛЯЦИЯ!K25</f>
        <v>400</v>
      </c>
    </row>
    <row r="409" spans="1:6" ht="35.25" customHeight="1">
      <c r="A409" s="494" t="s">
        <v>632</v>
      </c>
      <c r="B409" s="469" t="s">
        <v>1213</v>
      </c>
      <c r="C409" s="938" t="s">
        <v>922</v>
      </c>
      <c r="D409" s="937"/>
      <c r="E409" s="444"/>
      <c r="F409" s="508">
        <f>КАЛЬКУЛЯЦИЯ!K18</f>
        <v>330</v>
      </c>
    </row>
    <row r="410" spans="1:6" ht="36.75" customHeight="1">
      <c r="A410" s="494" t="s">
        <v>654</v>
      </c>
      <c r="B410" s="466" t="s">
        <v>1298</v>
      </c>
      <c r="C410" s="938" t="s">
        <v>1008</v>
      </c>
      <c r="D410" s="937"/>
      <c r="E410" s="444"/>
      <c r="F410" s="508">
        <f>КАЛЬКУЛЯЦИЯ!K106</f>
        <v>770</v>
      </c>
    </row>
    <row r="411" spans="1:6" ht="78.75" customHeight="1">
      <c r="A411" s="494"/>
      <c r="B411" s="932" t="s">
        <v>1523</v>
      </c>
      <c r="C411" s="933"/>
      <c r="D411" s="933"/>
      <c r="E411" s="933"/>
      <c r="F411" s="934"/>
    </row>
    <row r="412" spans="1:6" ht="16.5" customHeight="1">
      <c r="A412" s="494"/>
      <c r="B412" s="935" t="s">
        <v>1509</v>
      </c>
      <c r="C412" s="788"/>
      <c r="D412" s="788"/>
      <c r="E412" s="788"/>
      <c r="F412" s="789"/>
    </row>
    <row r="413" spans="1:6" ht="16.5" customHeight="1">
      <c r="A413" s="494" t="s">
        <v>1180</v>
      </c>
      <c r="B413" s="472" t="s">
        <v>1361</v>
      </c>
      <c r="C413" s="943" t="s">
        <v>1494</v>
      </c>
      <c r="D413" s="944"/>
      <c r="E413" s="444"/>
      <c r="F413" s="508">
        <f>КАЛЬКУЛЯЦИЯ!K191</f>
        <v>200</v>
      </c>
    </row>
    <row r="414" spans="1:6" ht="16.5" customHeight="1">
      <c r="A414" s="494" t="s">
        <v>1578</v>
      </c>
      <c r="B414" s="472" t="s">
        <v>1353</v>
      </c>
      <c r="C414" s="943" t="s">
        <v>1495</v>
      </c>
      <c r="D414" s="944"/>
      <c r="E414" s="444"/>
      <c r="F414" s="508">
        <f>КАЛЬКУЛЯЦИЯ!K187</f>
        <v>200</v>
      </c>
    </row>
    <row r="415" spans="1:6" ht="16.5" customHeight="1">
      <c r="A415" s="494" t="s">
        <v>1575</v>
      </c>
      <c r="B415" s="472" t="s">
        <v>1373</v>
      </c>
      <c r="C415" s="943" t="s">
        <v>1496</v>
      </c>
      <c r="D415" s="944"/>
      <c r="E415" s="444"/>
      <c r="F415" s="508">
        <f>КАЛЬКУЛЯЦИЯ!K194</f>
        <v>200</v>
      </c>
    </row>
    <row r="416" spans="1:6" ht="36.75" customHeight="1">
      <c r="A416" s="494" t="s">
        <v>1576</v>
      </c>
      <c r="B416" s="472" t="s">
        <v>1374</v>
      </c>
      <c r="C416" s="943" t="s">
        <v>1497</v>
      </c>
      <c r="D416" s="944"/>
      <c r="E416" s="444"/>
      <c r="F416" s="508">
        <f>КАЛЬКУЛЯЦИЯ!K195</f>
        <v>200</v>
      </c>
    </row>
    <row r="417" spans="1:6" ht="40.5" customHeight="1">
      <c r="A417" s="494" t="s">
        <v>1579</v>
      </c>
      <c r="B417" s="472" t="s">
        <v>1355</v>
      </c>
      <c r="C417" s="945" t="s">
        <v>1356</v>
      </c>
      <c r="D417" s="946"/>
      <c r="E417" s="444"/>
      <c r="F417" s="508">
        <f>КАЛЬКУЛЯЦИЯ!K188</f>
        <v>200</v>
      </c>
    </row>
    <row r="418" spans="1:6" ht="37.5" customHeight="1">
      <c r="A418" s="494" t="s">
        <v>1583</v>
      </c>
      <c r="B418" s="472" t="s">
        <v>1370</v>
      </c>
      <c r="C418" s="945" t="s">
        <v>1499</v>
      </c>
      <c r="D418" s="946"/>
      <c r="E418" s="444"/>
      <c r="F418" s="508">
        <f>КАЛЬКУЛЯЦИЯ!K193</f>
        <v>200</v>
      </c>
    </row>
    <row r="419" spans="1:6" ht="39" customHeight="1">
      <c r="A419" s="494" t="s">
        <v>1582</v>
      </c>
      <c r="B419" s="472" t="s">
        <v>1375</v>
      </c>
      <c r="C419" s="945" t="s">
        <v>1376</v>
      </c>
      <c r="D419" s="946"/>
      <c r="E419" s="444"/>
      <c r="F419" s="508">
        <f>КАЛЬКУЛЯЦИЯ!K196</f>
        <v>200</v>
      </c>
    </row>
    <row r="420" spans="1:6" ht="16.5" customHeight="1">
      <c r="A420" s="494" t="s">
        <v>437</v>
      </c>
      <c r="B420" s="466" t="s">
        <v>1211</v>
      </c>
      <c r="C420" s="939" t="s">
        <v>920</v>
      </c>
      <c r="D420" s="947"/>
      <c r="E420" s="444"/>
      <c r="F420" s="508">
        <f>КАЛЬКУЛЯЦИЯ!K16</f>
        <v>290</v>
      </c>
    </row>
    <row r="421" spans="1:6" ht="16.5" customHeight="1">
      <c r="A421" s="494" t="s">
        <v>1585</v>
      </c>
      <c r="B421" s="466" t="s">
        <v>1222</v>
      </c>
      <c r="C421" s="939" t="s">
        <v>930</v>
      </c>
      <c r="D421" s="940"/>
      <c r="E421" s="444"/>
      <c r="F421" s="508">
        <f>КАЛЬКУЛЯЦИЯ!K28</f>
        <v>400</v>
      </c>
    </row>
    <row r="422" spans="1:6" ht="16.5" customHeight="1">
      <c r="A422" s="494" t="s">
        <v>215</v>
      </c>
      <c r="B422" s="466" t="s">
        <v>1205</v>
      </c>
      <c r="C422" s="939" t="s">
        <v>914</v>
      </c>
      <c r="D422" s="947"/>
      <c r="E422" s="444"/>
      <c r="F422" s="508">
        <f>КАЛЬКУЛЯЦИЯ!K9</f>
        <v>520</v>
      </c>
    </row>
    <row r="423" spans="1:6" ht="16.5" customHeight="1">
      <c r="A423" s="494" t="s">
        <v>204</v>
      </c>
      <c r="B423" s="466" t="s">
        <v>1226</v>
      </c>
      <c r="C423" s="939" t="s">
        <v>934</v>
      </c>
      <c r="D423" s="940"/>
      <c r="E423" s="444"/>
      <c r="F423" s="508">
        <f>КАЛЬКУЛЯЦИЯ!K32</f>
        <v>400</v>
      </c>
    </row>
    <row r="424" spans="1:6" ht="16.5" customHeight="1">
      <c r="A424" s="494" t="s">
        <v>169</v>
      </c>
      <c r="B424" s="466" t="s">
        <v>1488</v>
      </c>
      <c r="C424" s="939" t="s">
        <v>1489</v>
      </c>
      <c r="D424" s="947"/>
      <c r="E424" s="444"/>
      <c r="F424" s="507">
        <f>КАЛЬКУЛЯЦИЯ!K6</f>
        <v>400</v>
      </c>
    </row>
    <row r="425" spans="1:6" ht="16.5" customHeight="1">
      <c r="A425" s="494" t="s">
        <v>205</v>
      </c>
      <c r="B425" s="466" t="s">
        <v>1227</v>
      </c>
      <c r="C425" s="924" t="s">
        <v>935</v>
      </c>
      <c r="D425" s="937"/>
      <c r="E425" s="444"/>
      <c r="F425" s="508">
        <f>КАЛЬКУЛЯЦИЯ!K33</f>
        <v>370</v>
      </c>
    </row>
    <row r="426" spans="1:6" ht="16.5" customHeight="1">
      <c r="A426" s="494" t="s">
        <v>208</v>
      </c>
      <c r="B426" s="466" t="s">
        <v>1256</v>
      </c>
      <c r="C426" s="939" t="s">
        <v>966</v>
      </c>
      <c r="D426" s="940"/>
      <c r="E426" s="444"/>
      <c r="F426" s="508">
        <f>КАЛЬКУЛЯЦИЯ!K63</f>
        <v>170</v>
      </c>
    </row>
    <row r="427" spans="1:6" ht="40.5" customHeight="1" thickBot="1">
      <c r="A427" s="494" t="s">
        <v>439</v>
      </c>
      <c r="B427" s="469" t="s">
        <v>1217</v>
      </c>
      <c r="C427" s="938" t="s">
        <v>925</v>
      </c>
      <c r="D427" s="937"/>
      <c r="E427" s="444"/>
      <c r="F427" s="508">
        <f>КАЛЬКУЛЯЦИЯ!K22</f>
        <v>380</v>
      </c>
    </row>
    <row r="428" spans="1:6" ht="36.75" customHeight="1" thickBot="1">
      <c r="A428" s="494"/>
      <c r="B428" s="476" t="s">
        <v>1501</v>
      </c>
      <c r="C428" s="941" t="s">
        <v>1502</v>
      </c>
      <c r="D428" s="942"/>
      <c r="E428" s="926" t="s">
        <v>1522</v>
      </c>
      <c r="F428" s="927"/>
    </row>
    <row r="429" spans="1:6" ht="41.25" customHeight="1">
      <c r="A429" s="494" t="s">
        <v>209</v>
      </c>
      <c r="B429" s="466" t="s">
        <v>1257</v>
      </c>
      <c r="C429" s="924" t="s">
        <v>967</v>
      </c>
      <c r="D429" s="937"/>
      <c r="E429" s="444"/>
      <c r="F429" s="508">
        <f>КАЛЬКУЛЯЦИЯ!K64</f>
        <v>100</v>
      </c>
    </row>
    <row r="430" spans="1:6" ht="25.5" customHeight="1">
      <c r="A430" s="494" t="s">
        <v>196</v>
      </c>
      <c r="B430" s="470" t="s">
        <v>1219</v>
      </c>
      <c r="C430" s="936" t="s">
        <v>1218</v>
      </c>
      <c r="D430" s="937"/>
      <c r="E430" s="444"/>
      <c r="F430" s="508">
        <f>КАЛЬКУЛЯЦИЯ!K25</f>
        <v>400</v>
      </c>
    </row>
    <row r="431" spans="1:6" ht="16.5" customHeight="1">
      <c r="A431" s="494"/>
      <c r="B431" s="928" t="s">
        <v>1510</v>
      </c>
      <c r="C431" s="929"/>
      <c r="D431" s="929"/>
      <c r="E431" s="930"/>
      <c r="F431" s="931"/>
    </row>
    <row r="432" spans="1:6" ht="16.5" customHeight="1">
      <c r="A432" s="494" t="s">
        <v>1180</v>
      </c>
      <c r="B432" s="472" t="s">
        <v>1361</v>
      </c>
      <c r="C432" s="943" t="s">
        <v>1494</v>
      </c>
      <c r="D432" s="944"/>
      <c r="E432" s="444"/>
      <c r="F432" s="508">
        <f>КАЛЬКУЛЯЦИЯ!K191</f>
        <v>200</v>
      </c>
    </row>
    <row r="433" spans="1:6" ht="16.5" customHeight="1">
      <c r="A433" s="494" t="s">
        <v>1578</v>
      </c>
      <c r="B433" s="472" t="s">
        <v>1353</v>
      </c>
      <c r="C433" s="943" t="s">
        <v>1495</v>
      </c>
      <c r="D433" s="944"/>
      <c r="E433" s="444"/>
      <c r="F433" s="508">
        <f>КАЛЬКУЛЯЦИЯ!K187</f>
        <v>200</v>
      </c>
    </row>
    <row r="434" spans="1:6" ht="16.5" customHeight="1">
      <c r="A434" s="494" t="s">
        <v>1575</v>
      </c>
      <c r="B434" s="472" t="s">
        <v>1373</v>
      </c>
      <c r="C434" s="943" t="s">
        <v>1496</v>
      </c>
      <c r="D434" s="944"/>
      <c r="E434" s="444"/>
      <c r="F434" s="508">
        <f>КАЛЬКУЛЯЦИЯ!K194</f>
        <v>200</v>
      </c>
    </row>
    <row r="435" spans="1:6" ht="37.5" customHeight="1">
      <c r="A435" s="494" t="s">
        <v>1576</v>
      </c>
      <c r="B435" s="472" t="s">
        <v>1374</v>
      </c>
      <c r="C435" s="943" t="s">
        <v>1497</v>
      </c>
      <c r="D435" s="944"/>
      <c r="E435" s="444"/>
      <c r="F435" s="508">
        <f>КАЛЬКУЛЯЦИЯ!K195</f>
        <v>200</v>
      </c>
    </row>
    <row r="436" spans="1:6" ht="40.5" customHeight="1">
      <c r="A436" s="494" t="s">
        <v>1579</v>
      </c>
      <c r="B436" s="472" t="s">
        <v>1355</v>
      </c>
      <c r="C436" s="945" t="s">
        <v>1356</v>
      </c>
      <c r="D436" s="946"/>
      <c r="E436" s="444"/>
      <c r="F436" s="508">
        <f>КАЛЬКУЛЯЦИЯ!K188</f>
        <v>200</v>
      </c>
    </row>
    <row r="437" spans="1:6" ht="39" customHeight="1">
      <c r="A437" s="494" t="s">
        <v>1583</v>
      </c>
      <c r="B437" s="472" t="s">
        <v>1370</v>
      </c>
      <c r="C437" s="945" t="s">
        <v>1499</v>
      </c>
      <c r="D437" s="946"/>
      <c r="E437" s="444"/>
      <c r="F437" s="508">
        <f>КАЛЬКУЛЯЦИЯ!K193</f>
        <v>200</v>
      </c>
    </row>
    <row r="438" spans="1:6" ht="36" customHeight="1">
      <c r="A438" s="494" t="s">
        <v>1582</v>
      </c>
      <c r="B438" s="472" t="s">
        <v>1375</v>
      </c>
      <c r="C438" s="945" t="s">
        <v>1376</v>
      </c>
      <c r="D438" s="946"/>
      <c r="E438" s="444"/>
      <c r="F438" s="508">
        <f>КАЛЬКУЛЯЦИЯ!K196</f>
        <v>200</v>
      </c>
    </row>
    <row r="439" spans="1:6" ht="41.25" customHeight="1">
      <c r="A439" s="494" t="s">
        <v>1584</v>
      </c>
      <c r="B439" s="472" t="s">
        <v>1379</v>
      </c>
      <c r="C439" s="945" t="s">
        <v>1380</v>
      </c>
      <c r="D439" s="946"/>
      <c r="E439" s="444"/>
      <c r="F439" s="508">
        <f>КАЛЬКУЛЯЦИЯ!K197</f>
        <v>200</v>
      </c>
    </row>
    <row r="440" spans="1:6" ht="16.5" customHeight="1">
      <c r="A440" s="494" t="s">
        <v>437</v>
      </c>
      <c r="B440" s="466" t="s">
        <v>1211</v>
      </c>
      <c r="C440" s="939" t="s">
        <v>920</v>
      </c>
      <c r="D440" s="947"/>
      <c r="E440" s="444"/>
      <c r="F440" s="508">
        <f>КАЛЬКУЛЯЦИЯ!K16</f>
        <v>290</v>
      </c>
    </row>
    <row r="441" spans="1:6" ht="16.5" customHeight="1">
      <c r="A441" s="494" t="s">
        <v>1585</v>
      </c>
      <c r="B441" s="466" t="s">
        <v>1222</v>
      </c>
      <c r="C441" s="939" t="s">
        <v>930</v>
      </c>
      <c r="D441" s="940"/>
      <c r="E441" s="444"/>
      <c r="F441" s="508">
        <f>КАЛЬКУЛЯЦИЯ!K28</f>
        <v>400</v>
      </c>
    </row>
    <row r="442" spans="1:6" ht="16.5" customHeight="1">
      <c r="A442" s="494" t="s">
        <v>215</v>
      </c>
      <c r="B442" s="466" t="s">
        <v>1205</v>
      </c>
      <c r="C442" s="939" t="s">
        <v>914</v>
      </c>
      <c r="D442" s="947"/>
      <c r="E442" s="444"/>
      <c r="F442" s="508">
        <f>КАЛЬКУЛЯЦИЯ!K9</f>
        <v>520</v>
      </c>
    </row>
    <row r="443" spans="1:6" ht="16.5" customHeight="1">
      <c r="A443" s="494" t="s">
        <v>204</v>
      </c>
      <c r="B443" s="466" t="s">
        <v>1226</v>
      </c>
      <c r="C443" s="939" t="s">
        <v>934</v>
      </c>
      <c r="D443" s="940"/>
      <c r="E443" s="444"/>
      <c r="F443" s="508">
        <f>КАЛЬКУЛЯЦИЯ!K32</f>
        <v>400</v>
      </c>
    </row>
    <row r="444" spans="1:6" ht="16.5" customHeight="1">
      <c r="A444" s="494" t="s">
        <v>169</v>
      </c>
      <c r="B444" s="466" t="s">
        <v>1488</v>
      </c>
      <c r="C444" s="939" t="s">
        <v>1489</v>
      </c>
      <c r="D444" s="947"/>
      <c r="E444" s="444"/>
      <c r="F444" s="507">
        <f>КАЛЬКУЛЯЦИЯ!K6</f>
        <v>400</v>
      </c>
    </row>
    <row r="445" spans="1:6" ht="16.5" customHeight="1">
      <c r="A445" s="494" t="s">
        <v>205</v>
      </c>
      <c r="B445" s="466" t="s">
        <v>1227</v>
      </c>
      <c r="C445" s="924" t="s">
        <v>935</v>
      </c>
      <c r="D445" s="937"/>
      <c r="E445" s="444"/>
      <c r="F445" s="508">
        <f>КАЛЬКУЛЯЦИЯ!K33</f>
        <v>370</v>
      </c>
    </row>
    <row r="446" spans="1:6" ht="16.5" customHeight="1">
      <c r="A446" s="494" t="s">
        <v>208</v>
      </c>
      <c r="B446" s="466" t="s">
        <v>1256</v>
      </c>
      <c r="C446" s="939" t="s">
        <v>966</v>
      </c>
      <c r="D446" s="940"/>
      <c r="E446" s="444"/>
      <c r="F446" s="508">
        <f>КАЛЬКУЛЯЦИЯ!K63</f>
        <v>170</v>
      </c>
    </row>
    <row r="447" spans="1:6" ht="39.75" customHeight="1" thickBot="1">
      <c r="A447" s="494" t="s">
        <v>439</v>
      </c>
      <c r="B447" s="469" t="s">
        <v>1217</v>
      </c>
      <c r="C447" s="938" t="s">
        <v>925</v>
      </c>
      <c r="D447" s="937"/>
      <c r="E447" s="444"/>
      <c r="F447" s="508">
        <f>КАЛЬКУЛЯЦИЯ!K22</f>
        <v>380</v>
      </c>
    </row>
    <row r="448" spans="1:6" ht="36.75" customHeight="1" thickBot="1">
      <c r="A448" s="494"/>
      <c r="B448" s="476" t="s">
        <v>1501</v>
      </c>
      <c r="C448" s="941" t="s">
        <v>1502</v>
      </c>
      <c r="D448" s="942"/>
      <c r="E448" s="926" t="s">
        <v>1522</v>
      </c>
      <c r="F448" s="927"/>
    </row>
    <row r="449" spans="1:6" ht="38.25" customHeight="1">
      <c r="A449" s="494" t="s">
        <v>209</v>
      </c>
      <c r="B449" s="466" t="s">
        <v>1257</v>
      </c>
      <c r="C449" s="924" t="s">
        <v>967</v>
      </c>
      <c r="D449" s="937"/>
      <c r="E449" s="444"/>
      <c r="F449" s="508">
        <f>КАЛЬКУЛЯЦИЯ!K64</f>
        <v>100</v>
      </c>
    </row>
    <row r="450" spans="1:6" ht="16.5" customHeight="1">
      <c r="A450" s="494" t="s">
        <v>196</v>
      </c>
      <c r="B450" s="470" t="s">
        <v>1219</v>
      </c>
      <c r="C450" s="936" t="s">
        <v>1218</v>
      </c>
      <c r="D450" s="937"/>
      <c r="E450" s="444"/>
      <c r="F450" s="508">
        <f>КАЛЬКУЛЯЦИЯ!K25</f>
        <v>400</v>
      </c>
    </row>
    <row r="451" spans="1:6" ht="36" customHeight="1">
      <c r="A451" s="494" t="s">
        <v>632</v>
      </c>
      <c r="B451" s="469" t="s">
        <v>1213</v>
      </c>
      <c r="C451" s="938" t="s">
        <v>922</v>
      </c>
      <c r="D451" s="937"/>
      <c r="E451" s="444"/>
      <c r="F451" s="508">
        <f>КАЛЬКУЛЯЦИЯ!K18</f>
        <v>330</v>
      </c>
    </row>
    <row r="452" spans="1:6" ht="34.5" customHeight="1">
      <c r="A452" s="494" t="s">
        <v>654</v>
      </c>
      <c r="B452" s="466" t="s">
        <v>1298</v>
      </c>
      <c r="C452" s="938" t="s">
        <v>1008</v>
      </c>
      <c r="D452" s="937"/>
      <c r="E452" s="444"/>
      <c r="F452" s="508">
        <f>КАЛЬКУЛЯЦИЯ!K106</f>
        <v>770</v>
      </c>
    </row>
    <row r="453" spans="1:6" ht="79.5" customHeight="1">
      <c r="A453" s="494"/>
      <c r="B453" s="932" t="s">
        <v>1524</v>
      </c>
      <c r="C453" s="933"/>
      <c r="D453" s="933"/>
      <c r="E453" s="933"/>
      <c r="F453" s="934"/>
    </row>
    <row r="454" spans="1:6" ht="16.5" customHeight="1">
      <c r="A454" s="494"/>
      <c r="B454" s="935" t="s">
        <v>1509</v>
      </c>
      <c r="C454" s="788"/>
      <c r="D454" s="788"/>
      <c r="E454" s="788"/>
      <c r="F454" s="789"/>
    </row>
    <row r="455" spans="1:6" ht="16.5" customHeight="1">
      <c r="A455" s="494" t="s">
        <v>1180</v>
      </c>
      <c r="B455" s="472" t="s">
        <v>1361</v>
      </c>
      <c r="C455" s="943" t="s">
        <v>1494</v>
      </c>
      <c r="D455" s="944"/>
      <c r="E455" s="444"/>
      <c r="F455" s="508">
        <f>КАЛЬКУЛЯЦИЯ!K191</f>
        <v>200</v>
      </c>
    </row>
    <row r="456" spans="1:6" ht="16.5" customHeight="1">
      <c r="A456" s="494" t="s">
        <v>1578</v>
      </c>
      <c r="B456" s="472" t="s">
        <v>1353</v>
      </c>
      <c r="C456" s="943" t="s">
        <v>1495</v>
      </c>
      <c r="D456" s="944"/>
      <c r="E456" s="444"/>
      <c r="F456" s="508">
        <f>КАЛЬКУЛЯЦИЯ!K187</f>
        <v>200</v>
      </c>
    </row>
    <row r="457" spans="1:6" ht="16.5" customHeight="1">
      <c r="A457" s="494" t="s">
        <v>1575</v>
      </c>
      <c r="B457" s="472" t="s">
        <v>1373</v>
      </c>
      <c r="C457" s="943" t="s">
        <v>1496</v>
      </c>
      <c r="D457" s="944"/>
      <c r="E457" s="444"/>
      <c r="F457" s="508">
        <f>КАЛЬКУЛЯЦИЯ!K194</f>
        <v>200</v>
      </c>
    </row>
    <row r="458" spans="1:6" ht="37.5" customHeight="1">
      <c r="A458" s="494" t="s">
        <v>1576</v>
      </c>
      <c r="B458" s="472" t="s">
        <v>1374</v>
      </c>
      <c r="C458" s="943" t="s">
        <v>1497</v>
      </c>
      <c r="D458" s="944"/>
      <c r="E458" s="444"/>
      <c r="F458" s="508">
        <f>КАЛЬКУЛЯЦИЯ!K195</f>
        <v>200</v>
      </c>
    </row>
    <row r="459" spans="1:6" ht="36.75" customHeight="1">
      <c r="A459" s="494" t="s">
        <v>1579</v>
      </c>
      <c r="B459" s="472" t="s">
        <v>1355</v>
      </c>
      <c r="C459" s="945" t="s">
        <v>1356</v>
      </c>
      <c r="D459" s="946"/>
      <c r="E459" s="444"/>
      <c r="F459" s="508">
        <f>КАЛЬКУЛЯЦИЯ!K188</f>
        <v>200</v>
      </c>
    </row>
    <row r="460" spans="1:6" ht="39.75" customHeight="1">
      <c r="A460" s="494" t="s">
        <v>1583</v>
      </c>
      <c r="B460" s="472" t="s">
        <v>1370</v>
      </c>
      <c r="C460" s="945" t="s">
        <v>1499</v>
      </c>
      <c r="D460" s="946"/>
      <c r="E460" s="444"/>
      <c r="F460" s="508">
        <f>КАЛЬКУЛЯЦИЯ!K193</f>
        <v>200</v>
      </c>
    </row>
    <row r="461" spans="1:6" ht="36.75" customHeight="1">
      <c r="A461" s="494" t="s">
        <v>1582</v>
      </c>
      <c r="B461" s="472" t="s">
        <v>1375</v>
      </c>
      <c r="C461" s="945" t="s">
        <v>1376</v>
      </c>
      <c r="D461" s="946"/>
      <c r="E461" s="444"/>
      <c r="F461" s="508">
        <f>КАЛЬКУЛЯЦИЯ!K196</f>
        <v>200</v>
      </c>
    </row>
    <row r="462" spans="1:6" ht="16.5" customHeight="1">
      <c r="A462" s="494" t="s">
        <v>437</v>
      </c>
      <c r="B462" s="466" t="s">
        <v>1211</v>
      </c>
      <c r="C462" s="939" t="s">
        <v>920</v>
      </c>
      <c r="D462" s="947"/>
      <c r="E462" s="444"/>
      <c r="F462" s="508">
        <f>КАЛЬКУЛЯЦИЯ!K16</f>
        <v>290</v>
      </c>
    </row>
    <row r="463" spans="1:6" ht="16.5" customHeight="1">
      <c r="A463" s="494" t="s">
        <v>1585</v>
      </c>
      <c r="B463" s="466" t="s">
        <v>1222</v>
      </c>
      <c r="C463" s="939" t="s">
        <v>930</v>
      </c>
      <c r="D463" s="940"/>
      <c r="E463" s="444"/>
      <c r="F463" s="508">
        <f>КАЛЬКУЛЯЦИЯ!K28</f>
        <v>400</v>
      </c>
    </row>
    <row r="464" spans="1:6" ht="16.5" customHeight="1">
      <c r="A464" s="494" t="s">
        <v>215</v>
      </c>
      <c r="B464" s="466" t="s">
        <v>1205</v>
      </c>
      <c r="C464" s="939" t="s">
        <v>914</v>
      </c>
      <c r="D464" s="947"/>
      <c r="E464" s="444"/>
      <c r="F464" s="508">
        <f>КАЛЬКУЛЯЦИЯ!K9</f>
        <v>520</v>
      </c>
    </row>
    <row r="465" spans="1:6" ht="16.5" customHeight="1">
      <c r="A465" s="494" t="s">
        <v>204</v>
      </c>
      <c r="B465" s="466" t="s">
        <v>1226</v>
      </c>
      <c r="C465" s="939" t="s">
        <v>934</v>
      </c>
      <c r="D465" s="940"/>
      <c r="E465" s="444"/>
      <c r="F465" s="508">
        <f>КАЛЬКУЛЯЦИЯ!K32</f>
        <v>400</v>
      </c>
    </row>
    <row r="466" spans="1:6" ht="16.5" customHeight="1">
      <c r="A466" s="494" t="s">
        <v>169</v>
      </c>
      <c r="B466" s="466" t="s">
        <v>1488</v>
      </c>
      <c r="C466" s="939" t="s">
        <v>1489</v>
      </c>
      <c r="D466" s="947"/>
      <c r="E466" s="444"/>
      <c r="F466" s="507">
        <f>КАЛЬКУЛЯЦИЯ!K6</f>
        <v>400</v>
      </c>
    </row>
    <row r="467" spans="1:6" ht="16.5" customHeight="1">
      <c r="A467" s="494" t="s">
        <v>205</v>
      </c>
      <c r="B467" s="466" t="s">
        <v>1227</v>
      </c>
      <c r="C467" s="924" t="s">
        <v>935</v>
      </c>
      <c r="D467" s="937"/>
      <c r="E467" s="444"/>
      <c r="F467" s="508">
        <f>КАЛЬКУЛЯЦИЯ!K33</f>
        <v>370</v>
      </c>
    </row>
    <row r="468" spans="1:6" ht="16.5" customHeight="1">
      <c r="A468" s="494" t="s">
        <v>208</v>
      </c>
      <c r="B468" s="466" t="s">
        <v>1256</v>
      </c>
      <c r="C468" s="939" t="s">
        <v>966</v>
      </c>
      <c r="D468" s="940"/>
      <c r="E468" s="444"/>
      <c r="F468" s="508">
        <f>КАЛЬКУЛЯЦИЯ!K63</f>
        <v>170</v>
      </c>
    </row>
    <row r="469" spans="1:6" ht="38.25" customHeight="1" thickBot="1">
      <c r="A469" s="494" t="s">
        <v>439</v>
      </c>
      <c r="B469" s="469" t="s">
        <v>1217</v>
      </c>
      <c r="C469" s="938" t="s">
        <v>925</v>
      </c>
      <c r="D469" s="937"/>
      <c r="E469" s="444"/>
      <c r="F469" s="508">
        <f>КАЛЬКУЛЯЦИЯ!K22</f>
        <v>380</v>
      </c>
    </row>
    <row r="470" spans="1:6" ht="42" customHeight="1" thickBot="1">
      <c r="A470" s="494"/>
      <c r="B470" s="476" t="s">
        <v>1501</v>
      </c>
      <c r="C470" s="941" t="s">
        <v>1502</v>
      </c>
      <c r="D470" s="942"/>
      <c r="E470" s="926" t="s">
        <v>1522</v>
      </c>
      <c r="F470" s="927"/>
    </row>
    <row r="471" spans="1:6" ht="20.25" customHeight="1">
      <c r="A471" s="494" t="s">
        <v>196</v>
      </c>
      <c r="B471" s="470" t="s">
        <v>1219</v>
      </c>
      <c r="C471" s="936" t="s">
        <v>1218</v>
      </c>
      <c r="D471" s="937"/>
      <c r="E471" s="444"/>
      <c r="F471" s="508">
        <f>КАЛЬКУЛЯЦИЯ!K25</f>
        <v>400</v>
      </c>
    </row>
    <row r="472" spans="1:6" ht="16.5" customHeight="1">
      <c r="A472" s="494"/>
      <c r="B472" s="928" t="s">
        <v>1510</v>
      </c>
      <c r="C472" s="929"/>
      <c r="D472" s="929"/>
      <c r="E472" s="930"/>
      <c r="F472" s="931"/>
    </row>
    <row r="473" spans="1:6" ht="16.5" customHeight="1">
      <c r="A473" s="494" t="s">
        <v>1180</v>
      </c>
      <c r="B473" s="472" t="s">
        <v>1361</v>
      </c>
      <c r="C473" s="943" t="s">
        <v>1494</v>
      </c>
      <c r="D473" s="944"/>
      <c r="E473" s="444"/>
      <c r="F473" s="508">
        <f>КАЛЬКУЛЯЦИЯ!K191</f>
        <v>200</v>
      </c>
    </row>
    <row r="474" spans="1:6" ht="16.5" customHeight="1">
      <c r="A474" s="494" t="s">
        <v>1578</v>
      </c>
      <c r="B474" s="472" t="s">
        <v>1353</v>
      </c>
      <c r="C474" s="943" t="s">
        <v>1495</v>
      </c>
      <c r="D474" s="944"/>
      <c r="E474" s="444"/>
      <c r="F474" s="508">
        <f>КАЛЬКУЛЯЦИЯ!K187</f>
        <v>200</v>
      </c>
    </row>
    <row r="475" spans="1:6" ht="16.5" customHeight="1">
      <c r="A475" s="494" t="s">
        <v>1575</v>
      </c>
      <c r="B475" s="472" t="s">
        <v>1373</v>
      </c>
      <c r="C475" s="943" t="s">
        <v>1496</v>
      </c>
      <c r="D475" s="944"/>
      <c r="E475" s="444"/>
      <c r="F475" s="508">
        <f>КАЛЬКУЛЯЦИЯ!K194</f>
        <v>200</v>
      </c>
    </row>
    <row r="476" spans="1:6" ht="41.25" customHeight="1">
      <c r="A476" s="494" t="s">
        <v>1576</v>
      </c>
      <c r="B476" s="472" t="s">
        <v>1374</v>
      </c>
      <c r="C476" s="943" t="s">
        <v>1497</v>
      </c>
      <c r="D476" s="944"/>
      <c r="E476" s="444"/>
      <c r="F476" s="508">
        <f>КАЛЬКУЛЯЦИЯ!K195</f>
        <v>200</v>
      </c>
    </row>
    <row r="477" spans="1:6" ht="39" customHeight="1">
      <c r="A477" s="494" t="s">
        <v>1579</v>
      </c>
      <c r="B477" s="472" t="s">
        <v>1355</v>
      </c>
      <c r="C477" s="945" t="s">
        <v>1356</v>
      </c>
      <c r="D477" s="946"/>
      <c r="E477" s="444"/>
      <c r="F477" s="508">
        <f>КАЛЬКУЛЯЦИЯ!K188</f>
        <v>200</v>
      </c>
    </row>
    <row r="478" spans="1:6" ht="39" customHeight="1">
      <c r="A478" s="494" t="s">
        <v>1583</v>
      </c>
      <c r="B478" s="472" t="s">
        <v>1370</v>
      </c>
      <c r="C478" s="945" t="s">
        <v>1499</v>
      </c>
      <c r="D478" s="946"/>
      <c r="E478" s="444"/>
      <c r="F478" s="508">
        <f>КАЛЬКУЛЯЦИЯ!K193</f>
        <v>200</v>
      </c>
    </row>
    <row r="479" spans="1:6" ht="39" customHeight="1">
      <c r="A479" s="494" t="s">
        <v>1582</v>
      </c>
      <c r="B479" s="472" t="s">
        <v>1375</v>
      </c>
      <c r="C479" s="945" t="s">
        <v>1376</v>
      </c>
      <c r="D479" s="946"/>
      <c r="E479" s="444"/>
      <c r="F479" s="508">
        <f>КАЛЬКУЛЯЦИЯ!K196</f>
        <v>200</v>
      </c>
    </row>
    <row r="480" spans="1:6" ht="35.25" customHeight="1">
      <c r="A480" s="494" t="s">
        <v>1584</v>
      </c>
      <c r="B480" s="472" t="s">
        <v>1379</v>
      </c>
      <c r="C480" s="945" t="s">
        <v>1380</v>
      </c>
      <c r="D480" s="946"/>
      <c r="E480" s="444"/>
      <c r="F480" s="508">
        <f>КАЛЬКУЛЯЦИЯ!K197</f>
        <v>200</v>
      </c>
    </row>
    <row r="481" spans="1:6" ht="16.5" customHeight="1">
      <c r="A481" s="494" t="s">
        <v>437</v>
      </c>
      <c r="B481" s="466" t="s">
        <v>1211</v>
      </c>
      <c r="C481" s="939" t="s">
        <v>920</v>
      </c>
      <c r="D481" s="947"/>
      <c r="E481" s="444"/>
      <c r="F481" s="508">
        <f>КАЛЬКУЛЯЦИЯ!K16</f>
        <v>290</v>
      </c>
    </row>
    <row r="482" spans="1:6" ht="16.5" customHeight="1">
      <c r="A482" s="494" t="s">
        <v>1585</v>
      </c>
      <c r="B482" s="466" t="s">
        <v>1222</v>
      </c>
      <c r="C482" s="939" t="s">
        <v>930</v>
      </c>
      <c r="D482" s="940"/>
      <c r="E482" s="444"/>
      <c r="F482" s="508">
        <f>КАЛЬКУЛЯЦИЯ!K28</f>
        <v>400</v>
      </c>
    </row>
    <row r="483" spans="1:6" ht="16.5" customHeight="1">
      <c r="A483" s="494" t="s">
        <v>215</v>
      </c>
      <c r="B483" s="466" t="s">
        <v>1205</v>
      </c>
      <c r="C483" s="939" t="s">
        <v>914</v>
      </c>
      <c r="D483" s="947"/>
      <c r="E483" s="444"/>
      <c r="F483" s="508">
        <f>КАЛЬКУЛЯЦИЯ!K9</f>
        <v>520</v>
      </c>
    </row>
    <row r="484" spans="1:6" ht="16.5" customHeight="1">
      <c r="A484" s="494" t="s">
        <v>204</v>
      </c>
      <c r="B484" s="466" t="s">
        <v>1226</v>
      </c>
      <c r="C484" s="939" t="s">
        <v>934</v>
      </c>
      <c r="D484" s="940"/>
      <c r="E484" s="444"/>
      <c r="F484" s="508">
        <f>КАЛЬКУЛЯЦИЯ!K32</f>
        <v>400</v>
      </c>
    </row>
    <row r="485" spans="1:6" ht="16.5" customHeight="1">
      <c r="A485" s="494" t="s">
        <v>169</v>
      </c>
      <c r="B485" s="466" t="s">
        <v>1488</v>
      </c>
      <c r="C485" s="939" t="s">
        <v>1489</v>
      </c>
      <c r="D485" s="947"/>
      <c r="E485" s="444"/>
      <c r="F485" s="507">
        <f>КАЛЬКУЛЯЦИЯ!K6</f>
        <v>400</v>
      </c>
    </row>
    <row r="486" spans="1:6" ht="16.5" customHeight="1">
      <c r="A486" s="494" t="s">
        <v>205</v>
      </c>
      <c r="B486" s="466" t="s">
        <v>1227</v>
      </c>
      <c r="C486" s="924" t="s">
        <v>935</v>
      </c>
      <c r="D486" s="937"/>
      <c r="E486" s="444"/>
      <c r="F486" s="508">
        <f>КАЛЬКУЛЯЦИЯ!K33</f>
        <v>370</v>
      </c>
    </row>
    <row r="487" spans="1:6" ht="16.5" customHeight="1">
      <c r="A487" s="494" t="s">
        <v>208</v>
      </c>
      <c r="B487" s="466" t="s">
        <v>1256</v>
      </c>
      <c r="C487" s="939" t="s">
        <v>966</v>
      </c>
      <c r="D487" s="940"/>
      <c r="E487" s="444"/>
      <c r="F487" s="508">
        <f>КАЛЬКУЛЯЦИЯ!K63</f>
        <v>170</v>
      </c>
    </row>
    <row r="488" spans="1:6" ht="40.5" customHeight="1" thickBot="1">
      <c r="A488" s="494" t="s">
        <v>439</v>
      </c>
      <c r="B488" s="469" t="s">
        <v>1217</v>
      </c>
      <c r="C488" s="938" t="s">
        <v>925</v>
      </c>
      <c r="D488" s="937"/>
      <c r="E488" s="444"/>
      <c r="F488" s="508">
        <f>КАЛЬКУЛЯЦИЯ!K22</f>
        <v>380</v>
      </c>
    </row>
    <row r="489" spans="1:6" ht="41.25" customHeight="1" thickBot="1">
      <c r="A489" s="494"/>
      <c r="B489" s="476" t="s">
        <v>1501</v>
      </c>
      <c r="C489" s="941" t="s">
        <v>1502</v>
      </c>
      <c r="D489" s="942"/>
      <c r="E489" s="926" t="s">
        <v>1522</v>
      </c>
      <c r="F489" s="927"/>
    </row>
    <row r="490" spans="1:6" ht="16.5" customHeight="1">
      <c r="A490" s="494" t="s">
        <v>196</v>
      </c>
      <c r="B490" s="470" t="s">
        <v>1219</v>
      </c>
      <c r="C490" s="936" t="s">
        <v>1218</v>
      </c>
      <c r="D490" s="937"/>
      <c r="E490" s="444"/>
      <c r="F490" s="508">
        <f>КАЛЬКУЛЯЦИЯ!K25</f>
        <v>400</v>
      </c>
    </row>
    <row r="491" spans="1:6" ht="40.5" customHeight="1">
      <c r="A491" s="494" t="s">
        <v>632</v>
      </c>
      <c r="B491" s="469" t="s">
        <v>1213</v>
      </c>
      <c r="C491" s="938" t="s">
        <v>922</v>
      </c>
      <c r="D491" s="937"/>
      <c r="E491" s="444"/>
      <c r="F491" s="508">
        <f>КАЛЬКУЛЯЦИЯ!K18</f>
        <v>330</v>
      </c>
    </row>
    <row r="492" spans="1:6" ht="37.5" customHeight="1">
      <c r="A492" s="494" t="s">
        <v>654</v>
      </c>
      <c r="B492" s="466" t="s">
        <v>1298</v>
      </c>
      <c r="C492" s="938" t="s">
        <v>1008</v>
      </c>
      <c r="D492" s="937"/>
      <c r="E492" s="444"/>
      <c r="F492" s="508">
        <f>КАЛЬКУЛЯЦИЯ!K106</f>
        <v>770</v>
      </c>
    </row>
    <row r="493" spans="1:6" ht="47.25" customHeight="1">
      <c r="A493" s="494"/>
      <c r="B493" s="925" t="s">
        <v>1525</v>
      </c>
      <c r="C493" s="791"/>
      <c r="D493" s="792"/>
      <c r="E493" s="155" t="s">
        <v>855</v>
      </c>
      <c r="F493" s="501">
        <f>КАЛЬКУЛЯЦИЯ!K202</f>
        <v>1200</v>
      </c>
    </row>
    <row r="494" spans="1:6" ht="16.5" customHeight="1">
      <c r="A494" s="494" t="s">
        <v>1593</v>
      </c>
      <c r="B494" s="472" t="s">
        <v>1373</v>
      </c>
      <c r="C494" s="945" t="s">
        <v>1496</v>
      </c>
      <c r="D494" s="973"/>
      <c r="E494" s="155"/>
      <c r="F494" s="501">
        <v>300</v>
      </c>
    </row>
    <row r="495" spans="1:6" ht="16.5" customHeight="1">
      <c r="A495" s="494" t="s">
        <v>1594</v>
      </c>
      <c r="B495" s="472" t="s">
        <v>1357</v>
      </c>
      <c r="C495" s="945" t="s">
        <v>1358</v>
      </c>
      <c r="D495" s="946"/>
      <c r="E495" s="155"/>
      <c r="F495" s="501">
        <v>300</v>
      </c>
    </row>
    <row r="496" spans="1:6" ht="36.75" customHeight="1">
      <c r="A496" s="494" t="s">
        <v>1595</v>
      </c>
      <c r="B496" s="472" t="s">
        <v>1374</v>
      </c>
      <c r="C496" s="943" t="s">
        <v>1497</v>
      </c>
      <c r="D496" s="944"/>
      <c r="E496" s="155"/>
      <c r="F496" s="501">
        <v>300</v>
      </c>
    </row>
    <row r="497" spans="1:6" ht="16.5" customHeight="1">
      <c r="A497" s="494" t="s">
        <v>1596</v>
      </c>
      <c r="B497" s="472" t="s">
        <v>1361</v>
      </c>
      <c r="C497" s="943" t="s">
        <v>1494</v>
      </c>
      <c r="D497" s="944"/>
      <c r="E497" s="155"/>
      <c r="F497" s="501">
        <v>300</v>
      </c>
    </row>
    <row r="498" spans="1:6" ht="51" customHeight="1">
      <c r="A498" s="494"/>
      <c r="B498" s="925" t="s">
        <v>1526</v>
      </c>
      <c r="C498" s="791"/>
      <c r="D498" s="792"/>
      <c r="E498" s="155" t="s">
        <v>855</v>
      </c>
      <c r="F498" s="501">
        <f>КАЛЬКУЛЯЦИЯ!K203</f>
        <v>1600</v>
      </c>
    </row>
    <row r="499" spans="1:6" ht="16.5" customHeight="1">
      <c r="A499" s="494" t="s">
        <v>1593</v>
      </c>
      <c r="B499" s="472" t="s">
        <v>1373</v>
      </c>
      <c r="C499" s="945" t="s">
        <v>1527</v>
      </c>
      <c r="D499" s="973"/>
      <c r="E499" s="155"/>
      <c r="F499" s="501">
        <v>300</v>
      </c>
    </row>
    <row r="500" spans="1:6" ht="41.25" customHeight="1">
      <c r="A500" s="494" t="s">
        <v>1595</v>
      </c>
      <c r="B500" s="472" t="s">
        <v>1374</v>
      </c>
      <c r="C500" s="943" t="s">
        <v>1497</v>
      </c>
      <c r="D500" s="944"/>
      <c r="E500" s="155"/>
      <c r="F500" s="501">
        <v>300</v>
      </c>
    </row>
    <row r="501" spans="1:6" ht="16.5" customHeight="1">
      <c r="A501" s="494" t="s">
        <v>1597</v>
      </c>
      <c r="B501" s="472" t="s">
        <v>1361</v>
      </c>
      <c r="C501" s="943" t="s">
        <v>1494</v>
      </c>
      <c r="D501" s="944"/>
      <c r="E501" s="155"/>
      <c r="F501" s="501">
        <v>250</v>
      </c>
    </row>
    <row r="502" spans="1:6" ht="16.5" customHeight="1">
      <c r="A502" s="494" t="s">
        <v>1598</v>
      </c>
      <c r="B502" s="472" t="s">
        <v>1357</v>
      </c>
      <c r="C502" s="945" t="s">
        <v>1358</v>
      </c>
      <c r="D502" s="946"/>
      <c r="E502" s="155"/>
      <c r="F502" s="501">
        <v>250</v>
      </c>
    </row>
    <row r="503" spans="1:6" ht="16.5" customHeight="1">
      <c r="A503" s="494" t="s">
        <v>1599</v>
      </c>
      <c r="B503" s="472" t="s">
        <v>1353</v>
      </c>
      <c r="C503" s="943" t="s">
        <v>1495</v>
      </c>
      <c r="D503" s="944"/>
      <c r="E503" s="155"/>
      <c r="F503" s="501">
        <v>250</v>
      </c>
    </row>
    <row r="504" spans="1:6" ht="39" customHeight="1">
      <c r="A504" s="494" t="s">
        <v>1600</v>
      </c>
      <c r="B504" s="472" t="s">
        <v>1355</v>
      </c>
      <c r="C504" s="945" t="s">
        <v>1356</v>
      </c>
      <c r="D504" s="946"/>
      <c r="E504" s="155"/>
      <c r="F504" s="501">
        <v>250</v>
      </c>
    </row>
    <row r="505" spans="1:6" ht="30" customHeight="1">
      <c r="A505" s="494"/>
      <c r="B505" s="925" t="s">
        <v>895</v>
      </c>
      <c r="C505" s="791"/>
      <c r="D505" s="792"/>
      <c r="E505" s="155" t="s">
        <v>855</v>
      </c>
      <c r="F505" s="501">
        <f>КАЛЬКУЛЯЦИЯ!K204</f>
        <v>1200</v>
      </c>
    </row>
    <row r="506" spans="1:6" ht="39" customHeight="1">
      <c r="A506" s="494" t="s">
        <v>1595</v>
      </c>
      <c r="B506" s="472" t="s">
        <v>1374</v>
      </c>
      <c r="C506" s="943" t="s">
        <v>1497</v>
      </c>
      <c r="D506" s="944"/>
      <c r="E506" s="155"/>
      <c r="F506" s="501">
        <v>300</v>
      </c>
    </row>
    <row r="507" spans="1:6" ht="20.25" customHeight="1">
      <c r="A507" s="494" t="s">
        <v>1593</v>
      </c>
      <c r="B507" s="472" t="s">
        <v>1373</v>
      </c>
      <c r="C507" s="972" t="s">
        <v>1496</v>
      </c>
      <c r="D507" s="946"/>
      <c r="E507" s="155"/>
      <c r="F507" s="501">
        <v>300</v>
      </c>
    </row>
    <row r="508" spans="1:6" ht="15.75" customHeight="1">
      <c r="A508" s="494" t="s">
        <v>1594</v>
      </c>
      <c r="B508" s="472" t="s">
        <v>1357</v>
      </c>
      <c r="C508" s="945" t="s">
        <v>1358</v>
      </c>
      <c r="D508" s="946"/>
      <c r="E508" s="155"/>
      <c r="F508" s="501">
        <v>300</v>
      </c>
    </row>
    <row r="509" spans="1:6" ht="21" customHeight="1">
      <c r="A509" s="494" t="s">
        <v>1596</v>
      </c>
      <c r="B509" s="472" t="s">
        <v>1361</v>
      </c>
      <c r="C509" s="943" t="s">
        <v>1494</v>
      </c>
      <c r="D509" s="944"/>
      <c r="E509" s="155"/>
      <c r="F509" s="501">
        <v>300</v>
      </c>
    </row>
    <row r="510" spans="1:6" ht="15.75" customHeight="1">
      <c r="A510" s="495"/>
      <c r="B510" s="474"/>
      <c r="C510" s="458"/>
      <c r="D510" s="459"/>
      <c r="E510" s="155"/>
      <c r="F510" s="501"/>
    </row>
    <row r="511" spans="1:6" ht="57.75" customHeight="1">
      <c r="A511" s="494" t="s">
        <v>1586</v>
      </c>
      <c r="B511" s="474" t="s">
        <v>1490</v>
      </c>
      <c r="C511" s="972" t="s">
        <v>1528</v>
      </c>
      <c r="D511" s="946"/>
      <c r="E511" s="155"/>
      <c r="F511" s="501">
        <f>КАЛЬКУЛЯЦИЯ!K205</f>
        <v>100</v>
      </c>
    </row>
  </sheetData>
  <mergeCells count="499">
    <mergeCell ref="C273:D273"/>
    <mergeCell ref="C274:D274"/>
    <mergeCell ref="C294:D294"/>
    <mergeCell ref="C333:D333"/>
    <mergeCell ref="C334:D334"/>
    <mergeCell ref="C335:D335"/>
    <mergeCell ref="C336:D336"/>
    <mergeCell ref="C337:D337"/>
    <mergeCell ref="C314:D314"/>
    <mergeCell ref="C315:D315"/>
    <mergeCell ref="C316:D316"/>
    <mergeCell ref="C317:D317"/>
    <mergeCell ref="C318:D318"/>
    <mergeCell ref="C319:D319"/>
    <mergeCell ref="C308:D308"/>
    <mergeCell ref="C309:D309"/>
    <mergeCell ref="C310:D310"/>
    <mergeCell ref="C311:D311"/>
    <mergeCell ref="C312:D312"/>
    <mergeCell ref="C313:D313"/>
    <mergeCell ref="C302:D302"/>
    <mergeCell ref="C304:D304"/>
    <mergeCell ref="C307:D307"/>
    <mergeCell ref="C297:D297"/>
    <mergeCell ref="C299:D299"/>
    <mergeCell ref="C301:D301"/>
    <mergeCell ref="C291:D291"/>
    <mergeCell ref="C295:D295"/>
    <mergeCell ref="C296:D296"/>
    <mergeCell ref="C338:D338"/>
    <mergeCell ref="C326:D326"/>
    <mergeCell ref="C327:D327"/>
    <mergeCell ref="C328:D328"/>
    <mergeCell ref="C330:D330"/>
    <mergeCell ref="C331:D331"/>
    <mergeCell ref="C332:D332"/>
    <mergeCell ref="C320:D320"/>
    <mergeCell ref="C321:D321"/>
    <mergeCell ref="C322:D322"/>
    <mergeCell ref="C323:D323"/>
    <mergeCell ref="C324:D324"/>
    <mergeCell ref="C325:D325"/>
    <mergeCell ref="B225:F225"/>
    <mergeCell ref="C288:D288"/>
    <mergeCell ref="C289:D289"/>
    <mergeCell ref="B267:F267"/>
    <mergeCell ref="C268:D268"/>
    <mergeCell ref="C211:D211"/>
    <mergeCell ref="B261:F261"/>
    <mergeCell ref="B262:F262"/>
    <mergeCell ref="B263:F263"/>
    <mergeCell ref="C264:D264"/>
    <mergeCell ref="C265:D265"/>
    <mergeCell ref="C266:D266"/>
    <mergeCell ref="B256:F256"/>
    <mergeCell ref="C257:D257"/>
    <mergeCell ref="C258:D258"/>
    <mergeCell ref="C259:D259"/>
    <mergeCell ref="C260:D260"/>
    <mergeCell ref="C250:D250"/>
    <mergeCell ref="C251:D251"/>
    <mergeCell ref="C252:D252"/>
    <mergeCell ref="C253:D253"/>
    <mergeCell ref="C254:D254"/>
    <mergeCell ref="C255:D255"/>
    <mergeCell ref="C272:D272"/>
    <mergeCell ref="C244:D244"/>
    <mergeCell ref="C245:D245"/>
    <mergeCell ref="C246:D246"/>
    <mergeCell ref="C247:D247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B232:F232"/>
    <mergeCell ref="C233:D233"/>
    <mergeCell ref="C234:E234"/>
    <mergeCell ref="C235:D235"/>
    <mergeCell ref="C236:D236"/>
    <mergeCell ref="C237:D237"/>
    <mergeCell ref="B226:F226"/>
    <mergeCell ref="C227:D227"/>
    <mergeCell ref="C228:D228"/>
    <mergeCell ref="C229:D229"/>
    <mergeCell ref="C230:D230"/>
    <mergeCell ref="C231:D231"/>
    <mergeCell ref="C219:D219"/>
    <mergeCell ref="C221:D221"/>
    <mergeCell ref="C222:D222"/>
    <mergeCell ref="C223:D223"/>
    <mergeCell ref="C224:D224"/>
    <mergeCell ref="B212:F212"/>
    <mergeCell ref="C213:D213"/>
    <mergeCell ref="C214:D214"/>
    <mergeCell ref="C215:D215"/>
    <mergeCell ref="C216:D216"/>
    <mergeCell ref="C217:D217"/>
    <mergeCell ref="C205:D205"/>
    <mergeCell ref="C206:D206"/>
    <mergeCell ref="C207:D207"/>
    <mergeCell ref="C208:D208"/>
    <mergeCell ref="C209:D209"/>
    <mergeCell ref="C210:D210"/>
    <mergeCell ref="C201:D201"/>
    <mergeCell ref="C202:D202"/>
    <mergeCell ref="C203:D203"/>
    <mergeCell ref="C204:D204"/>
    <mergeCell ref="C506:D506"/>
    <mergeCell ref="C507:D507"/>
    <mergeCell ref="C508:D508"/>
    <mergeCell ref="C509:D509"/>
    <mergeCell ref="C511:D511"/>
    <mergeCell ref="C499:D499"/>
    <mergeCell ref="C500:D500"/>
    <mergeCell ref="C501:D501"/>
    <mergeCell ref="C502:D502"/>
    <mergeCell ref="C503:D503"/>
    <mergeCell ref="C504:D504"/>
    <mergeCell ref="C494:D494"/>
    <mergeCell ref="C495:D495"/>
    <mergeCell ref="C496:D496"/>
    <mergeCell ref="C497:D497"/>
    <mergeCell ref="C281:D281"/>
    <mergeCell ref="C275:D275"/>
    <mergeCell ref="C276:D276"/>
    <mergeCell ref="C277:D277"/>
    <mergeCell ref="C278:D278"/>
    <mergeCell ref="C279:D279"/>
    <mergeCell ref="C280:D28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05:D305"/>
    <mergeCell ref="C306:D306"/>
    <mergeCell ref="B269:F269"/>
    <mergeCell ref="B270:F270"/>
    <mergeCell ref="C184:D184"/>
    <mergeCell ref="C185:D185"/>
    <mergeCell ref="C186:D186"/>
    <mergeCell ref="C187:D187"/>
    <mergeCell ref="C188:D188"/>
    <mergeCell ref="C179:D179"/>
    <mergeCell ref="C180:D180"/>
    <mergeCell ref="C181:D181"/>
    <mergeCell ref="C182:D182"/>
    <mergeCell ref="C183:D183"/>
    <mergeCell ref="C195:D195"/>
    <mergeCell ref="C196:D196"/>
    <mergeCell ref="C197:D197"/>
    <mergeCell ref="C198:D198"/>
    <mergeCell ref="C199:D199"/>
    <mergeCell ref="C200:D200"/>
    <mergeCell ref="C189:E189"/>
    <mergeCell ref="C190:D190"/>
    <mergeCell ref="C191:D191"/>
    <mergeCell ref="C192:E192"/>
    <mergeCell ref="C193:D193"/>
    <mergeCell ref="C194:D19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7:D157"/>
    <mergeCell ref="C158:D158"/>
    <mergeCell ref="C159:D159"/>
    <mergeCell ref="B160:F160"/>
    <mergeCell ref="C152:D152"/>
    <mergeCell ref="C153:D153"/>
    <mergeCell ref="C154:D154"/>
    <mergeCell ref="C155:E155"/>
    <mergeCell ref="C156:D156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5:D135"/>
    <mergeCell ref="C136:D136"/>
    <mergeCell ref="C137:D137"/>
    <mergeCell ref="C138:D138"/>
    <mergeCell ref="C139:D139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8:D118"/>
    <mergeCell ref="C119:D119"/>
    <mergeCell ref="C120:D120"/>
    <mergeCell ref="C121:D121"/>
    <mergeCell ref="C122:D122"/>
    <mergeCell ref="C112:D112"/>
    <mergeCell ref="C113:D113"/>
    <mergeCell ref="C114:E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E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69:D69"/>
    <mergeCell ref="C70:D70"/>
    <mergeCell ref="C71:D71"/>
    <mergeCell ref="C72:D72"/>
    <mergeCell ref="C73:D73"/>
    <mergeCell ref="C75:D75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9:D39"/>
    <mergeCell ref="C27:D27"/>
    <mergeCell ref="C28:D28"/>
    <mergeCell ref="C29:E29"/>
    <mergeCell ref="C30:D30"/>
    <mergeCell ref="C31:D31"/>
    <mergeCell ref="C33:D33"/>
    <mergeCell ref="C46:D46"/>
    <mergeCell ref="C32:D32"/>
    <mergeCell ref="C7:E7"/>
    <mergeCell ref="B8:F8"/>
    <mergeCell ref="B9:F9"/>
    <mergeCell ref="C10:D10"/>
    <mergeCell ref="C11:E11"/>
    <mergeCell ref="B271:F271"/>
    <mergeCell ref="C286:D286"/>
    <mergeCell ref="C21:D21"/>
    <mergeCell ref="C22:D22"/>
    <mergeCell ref="C23:D23"/>
    <mergeCell ref="C24:D24"/>
    <mergeCell ref="C25:D25"/>
    <mergeCell ref="C26:D26"/>
    <mergeCell ref="C12:D12"/>
    <mergeCell ref="C13:D13"/>
    <mergeCell ref="C14:D14"/>
    <mergeCell ref="C15:D15"/>
    <mergeCell ref="C16:D16"/>
    <mergeCell ref="C17:D17"/>
    <mergeCell ref="C34:D34"/>
    <mergeCell ref="C35:D35"/>
    <mergeCell ref="C36:D36"/>
    <mergeCell ref="C37:D37"/>
    <mergeCell ref="C38:D38"/>
    <mergeCell ref="C361:D361"/>
    <mergeCell ref="C362:D362"/>
    <mergeCell ref="C363:D363"/>
    <mergeCell ref="C364:D364"/>
    <mergeCell ref="C365:D365"/>
    <mergeCell ref="C366:D366"/>
    <mergeCell ref="C367:D367"/>
    <mergeCell ref="C370:D370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3:D413"/>
    <mergeCell ref="C414:D414"/>
    <mergeCell ref="C415:D415"/>
    <mergeCell ref="C416:D416"/>
    <mergeCell ref="B411:F411"/>
    <mergeCell ref="B412:F412"/>
    <mergeCell ref="C426:D426"/>
    <mergeCell ref="C427:D427"/>
    <mergeCell ref="C428:D428"/>
    <mergeCell ref="C429:D429"/>
    <mergeCell ref="C430:D430"/>
    <mergeCell ref="C432:D432"/>
    <mergeCell ref="C433:D433"/>
    <mergeCell ref="C434:D434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83:D483"/>
    <mergeCell ref="C484:D48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78:D478"/>
    <mergeCell ref="C463:D463"/>
    <mergeCell ref="C464:D464"/>
    <mergeCell ref="C465:D465"/>
    <mergeCell ref="C466:D466"/>
    <mergeCell ref="E385:F385"/>
    <mergeCell ref="E405:F405"/>
    <mergeCell ref="C490:D490"/>
    <mergeCell ref="C491:D491"/>
    <mergeCell ref="C492:D492"/>
    <mergeCell ref="C467:D467"/>
    <mergeCell ref="C468:D468"/>
    <mergeCell ref="C469:D469"/>
    <mergeCell ref="C470:D470"/>
    <mergeCell ref="C471:D471"/>
    <mergeCell ref="C473:D473"/>
    <mergeCell ref="C474:D474"/>
    <mergeCell ref="C475:D475"/>
    <mergeCell ref="C476:D476"/>
    <mergeCell ref="C477:D477"/>
    <mergeCell ref="C485:D485"/>
    <mergeCell ref="C486:D486"/>
    <mergeCell ref="C487:D487"/>
    <mergeCell ref="C488:D488"/>
    <mergeCell ref="C489:D489"/>
    <mergeCell ref="C479:D479"/>
    <mergeCell ref="C480:D480"/>
    <mergeCell ref="C481:D481"/>
    <mergeCell ref="C482:D482"/>
    <mergeCell ref="D3:F3"/>
    <mergeCell ref="D4:F4"/>
    <mergeCell ref="D2:F2"/>
    <mergeCell ref="C290:D290"/>
    <mergeCell ref="C298:D298"/>
    <mergeCell ref="C300:D300"/>
    <mergeCell ref="B498:D498"/>
    <mergeCell ref="B505:D505"/>
    <mergeCell ref="B303:F303"/>
    <mergeCell ref="E428:F428"/>
    <mergeCell ref="B431:F431"/>
    <mergeCell ref="E448:F448"/>
    <mergeCell ref="B453:F453"/>
    <mergeCell ref="B454:F454"/>
    <mergeCell ref="B472:F472"/>
    <mergeCell ref="E470:F470"/>
    <mergeCell ref="E489:F489"/>
    <mergeCell ref="B493:D493"/>
    <mergeCell ref="B339:F339"/>
    <mergeCell ref="B340:F340"/>
    <mergeCell ref="B352:F352"/>
    <mergeCell ref="B368:F368"/>
    <mergeCell ref="B369:F369"/>
    <mergeCell ref="B388:F388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мат.затраты поликл.</vt:lpstr>
      <vt:lpstr>ФОТ поликл.</vt:lpstr>
      <vt:lpstr>КАЛЬКУЛЯЦИЯ</vt:lpstr>
      <vt:lpstr>Расчет стационара</vt:lpstr>
      <vt:lpstr>прайс</vt:lpstr>
      <vt:lpstr>стационар</vt:lpstr>
      <vt:lpstr>перечень</vt:lpstr>
      <vt:lpstr>прайс новыми кодами</vt:lpstr>
    </vt:vector>
  </TitlesOfParts>
  <Company>FM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Name</cp:lastModifiedBy>
  <cp:lastPrinted>2024-01-29T08:05:30Z</cp:lastPrinted>
  <dcterms:created xsi:type="dcterms:W3CDTF">2004-12-21T10:40:40Z</dcterms:created>
  <dcterms:modified xsi:type="dcterms:W3CDTF">2024-01-29T08:05:31Z</dcterms:modified>
</cp:coreProperties>
</file>